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PL" sheetId="1" r:id="rId1"/>
    <sheet name="BS" sheetId="2" r:id="rId2"/>
    <sheet name="Notes" sheetId="3" r:id="rId3"/>
    <sheet name="Plantation" sheetId="4" r:id="rId4"/>
    <sheet name="Sheet1" sheetId="5" state="hidden" r:id="rId5"/>
  </sheets>
  <externalReferences>
    <externalReference r:id="rId8"/>
    <externalReference r:id="rId9"/>
    <externalReference r:id="rId10"/>
    <externalReference r:id="rId11"/>
  </externalReferences>
  <definedNames>
    <definedName name="_xlnm.Print_Titles" localSheetId="1">'BS'!$1:$8</definedName>
    <definedName name="_xlnm.Print_Titles" localSheetId="2">'Notes'!$1:$6</definedName>
    <definedName name="_xlnm.Print_Titles" localSheetId="0">'PL'!$1:$13</definedName>
  </definedNames>
  <calcPr fullCalcOnLoad="1"/>
</workbook>
</file>

<file path=xl/sharedStrings.xml><?xml version="1.0" encoding="utf-8"?>
<sst xmlns="http://schemas.openxmlformats.org/spreadsheetml/2006/main" count="554" uniqueCount="363">
  <si>
    <t>Palmco Holdings Berhad</t>
  </si>
  <si>
    <t>(Incorporated in Malaysia)</t>
  </si>
  <si>
    <t>(a)</t>
  </si>
  <si>
    <t>(b)</t>
  </si>
  <si>
    <t>Investment income</t>
  </si>
  <si>
    <t>(c)</t>
  </si>
  <si>
    <t>(d)</t>
  </si>
  <si>
    <t>Exceptional items</t>
  </si>
  <si>
    <t>(e)</t>
  </si>
  <si>
    <t>(f)</t>
  </si>
  <si>
    <t>(g)</t>
  </si>
  <si>
    <t>(h)</t>
  </si>
  <si>
    <t>Taxation</t>
  </si>
  <si>
    <t>(i)</t>
  </si>
  <si>
    <t>(ii)</t>
  </si>
  <si>
    <t>(j)</t>
  </si>
  <si>
    <t>RM'000</t>
  </si>
  <si>
    <t>(k)</t>
  </si>
  <si>
    <t>Extraordinary items</t>
  </si>
  <si>
    <t>(iii)</t>
  </si>
  <si>
    <t>(l)</t>
  </si>
  <si>
    <t>CURRENT YEAR QUARTER</t>
  </si>
  <si>
    <t>PRECEDING YEAR CORRESPONDING QUARTER</t>
  </si>
  <si>
    <t>PRECEDING YEAR CORRESPONDING PERIOD</t>
  </si>
  <si>
    <t>Net tangible assets per share (RM)</t>
  </si>
  <si>
    <t>Dividend per share (sen)</t>
  </si>
  <si>
    <t>Dividend Description</t>
  </si>
  <si>
    <t>AS AT END OF CURRENT QUARTER</t>
  </si>
  <si>
    <t>AS AT PRECEDING FINANCIAL YEAR END</t>
  </si>
  <si>
    <t>Reserves</t>
  </si>
  <si>
    <t>1)</t>
  </si>
  <si>
    <t>Accounting Policies</t>
  </si>
  <si>
    <t>2)</t>
  </si>
  <si>
    <t>Exceptional Items</t>
  </si>
  <si>
    <t>3)</t>
  </si>
  <si>
    <t>Extraordinary Items</t>
  </si>
  <si>
    <t>4)</t>
  </si>
  <si>
    <t>Deferred taxation</t>
  </si>
  <si>
    <t>Share of taxation of associated companies</t>
  </si>
  <si>
    <t>The tax expense comprises the following:</t>
  </si>
  <si>
    <t>5)</t>
  </si>
  <si>
    <t>6)</t>
  </si>
  <si>
    <t>7)</t>
  </si>
  <si>
    <t>Quoted Securities</t>
  </si>
  <si>
    <t>a)</t>
  </si>
  <si>
    <t>NOTES</t>
  </si>
  <si>
    <t>b)</t>
  </si>
  <si>
    <t>At cost</t>
  </si>
  <si>
    <t>At market value</t>
  </si>
  <si>
    <t>8)</t>
  </si>
  <si>
    <t>Changes in the Composition of the Group</t>
  </si>
  <si>
    <t>9)</t>
  </si>
  <si>
    <t>Status of Corporate Proposal</t>
  </si>
  <si>
    <t>10)</t>
  </si>
  <si>
    <t>Seasonal or Cyclical Factors</t>
  </si>
  <si>
    <t>11)</t>
  </si>
  <si>
    <t>12)</t>
  </si>
  <si>
    <t>Group Borrowings and Debt Securities</t>
  </si>
  <si>
    <t>Secured</t>
  </si>
  <si>
    <t>Unsecured</t>
  </si>
  <si>
    <t>13)</t>
  </si>
  <si>
    <t>Contingent Liabilities</t>
  </si>
  <si>
    <t>Counter indemnities to banks for bank guarantees issued</t>
  </si>
  <si>
    <t>14)</t>
  </si>
  <si>
    <t>Off Balance Sheet Financial Instruments</t>
  </si>
  <si>
    <t>15)</t>
  </si>
  <si>
    <t>Material Litigation</t>
  </si>
  <si>
    <t>16)</t>
  </si>
  <si>
    <t>Segmental Reporting</t>
  </si>
  <si>
    <t>Plantation</t>
  </si>
  <si>
    <t>Manufacturing</t>
  </si>
  <si>
    <t>Non-segment items</t>
  </si>
  <si>
    <t>17)</t>
  </si>
  <si>
    <t>Not Applicable</t>
  </si>
  <si>
    <t>18)</t>
  </si>
  <si>
    <t>19)</t>
  </si>
  <si>
    <t>Current Year Prospects</t>
  </si>
  <si>
    <t>20)</t>
  </si>
  <si>
    <t>Variance of Actual Profit from Forecast Profit</t>
  </si>
  <si>
    <t>21)</t>
  </si>
  <si>
    <t>Dividend</t>
  </si>
  <si>
    <t>By Order of the Board</t>
  </si>
  <si>
    <t>Lee Ai Leng</t>
  </si>
  <si>
    <t>Yap Chon Yoke</t>
  </si>
  <si>
    <t>Company Secretaries</t>
  </si>
  <si>
    <t>Puchong, Selangor Darul Ehsan</t>
  </si>
  <si>
    <t>Group Plantation Statistics</t>
  </si>
  <si>
    <t>Oil palm</t>
  </si>
  <si>
    <t>Mature</t>
  </si>
  <si>
    <t>(hectares)</t>
  </si>
  <si>
    <t>Total planted</t>
  </si>
  <si>
    <t>Rubber</t>
  </si>
  <si>
    <t>Average Mature Area Harvested/Tapped</t>
  </si>
  <si>
    <t>Oil Palm</t>
  </si>
  <si>
    <t>Production</t>
  </si>
  <si>
    <t>FFB production</t>
  </si>
  <si>
    <t>(tonnes)</t>
  </si>
  <si>
    <t>Yield per mature hectare</t>
  </si>
  <si>
    <t>FFB processed</t>
  </si>
  <si>
    <t>Crude palm oil production</t>
  </si>
  <si>
    <t>Palm kernel production</t>
  </si>
  <si>
    <t>Crude palm oil extraction rate</t>
  </si>
  <si>
    <t>(%)</t>
  </si>
  <si>
    <t>Palm kernel extraction rate</t>
  </si>
  <si>
    <t>Rubber production</t>
  </si>
  <si>
    <t>('000kgs)</t>
  </si>
  <si>
    <t>(kgs)</t>
  </si>
  <si>
    <t>Factory production</t>
  </si>
  <si>
    <t>Average Selling Price Realised</t>
  </si>
  <si>
    <t>Crude palm oil</t>
  </si>
  <si>
    <t>(RM/tonne)</t>
  </si>
  <si>
    <t>Palm kernel</t>
  </si>
  <si>
    <t>All grades average</t>
  </si>
  <si>
    <t>(Sen/kg)</t>
  </si>
  <si>
    <t>As At</t>
  </si>
  <si>
    <t>Planted Area</t>
  </si>
  <si>
    <t>Total Short Term Borrowings</t>
  </si>
  <si>
    <t>Total Long Term Borrowings</t>
  </si>
  <si>
    <t>Total Borrowings</t>
  </si>
  <si>
    <t>Guarantees issued to third parties</t>
  </si>
  <si>
    <t>Review of the Performance of the Company and Its Principal Subsidiaries</t>
  </si>
  <si>
    <t>Extraordinary items attributable to members of the company</t>
  </si>
  <si>
    <t>Denominated in RM</t>
  </si>
  <si>
    <t>Denominated in SGD (SGD20,000,000)</t>
  </si>
  <si>
    <t xml:space="preserve"> </t>
  </si>
  <si>
    <t>CURRENT YEAR TO DATE</t>
  </si>
  <si>
    <t>PRECEDING YEAR  CORRESPONDING QUARTER</t>
  </si>
  <si>
    <r>
      <t xml:space="preserve">IOI CORPORATION BERHAD </t>
    </r>
    <r>
      <rPr>
        <b/>
        <sz val="10"/>
        <rFont val="Times New Roman"/>
        <family val="1"/>
      </rPr>
      <t>(9027-W)</t>
    </r>
  </si>
  <si>
    <r>
      <t>IOI CORPORATION BERHAD</t>
    </r>
    <r>
      <rPr>
        <sz val="14"/>
        <rFont val="Times New Roman"/>
        <family val="1"/>
      </rPr>
      <t xml:space="preserve"> </t>
    </r>
    <r>
      <rPr>
        <b/>
        <sz val="10"/>
        <rFont val="Times New Roman"/>
        <family val="1"/>
      </rPr>
      <t>(9027-W)</t>
    </r>
  </si>
  <si>
    <r>
      <t xml:space="preserve">IOI CORPORATION BERHAD </t>
    </r>
    <r>
      <rPr>
        <b/>
        <sz val="10"/>
        <rFont val="Times New Roman"/>
        <family val="1"/>
      </rPr>
      <t>(9027-W</t>
    </r>
    <r>
      <rPr>
        <b/>
        <sz val="14"/>
        <rFont val="Times New Roman"/>
        <family val="1"/>
      </rPr>
      <t>)</t>
    </r>
  </si>
  <si>
    <t>Total Property</t>
  </si>
  <si>
    <t>Net book value</t>
  </si>
  <si>
    <t>Proposal</t>
  </si>
  <si>
    <t>Adviser</t>
  </si>
  <si>
    <t>Approvals Pending</t>
  </si>
  <si>
    <t>Proposal by IOI Properties Berhad</t>
  </si>
  <si>
    <t>nil</t>
  </si>
  <si>
    <t>Revaluation surplus</t>
  </si>
  <si>
    <t>i)</t>
  </si>
  <si>
    <t>ii)</t>
  </si>
  <si>
    <t>iii)</t>
  </si>
  <si>
    <t>iv)</t>
  </si>
  <si>
    <t>v)</t>
  </si>
  <si>
    <t xml:space="preserve">Purchases and disposals of quoted securities </t>
  </si>
  <si>
    <t>Share of interest expense of associated companies</t>
  </si>
  <si>
    <t>Dividend description</t>
  </si>
  <si>
    <t>Investment properties</t>
  </si>
  <si>
    <t>Land held for development</t>
  </si>
  <si>
    <t>Current assets</t>
  </si>
  <si>
    <t>Development properties</t>
  </si>
  <si>
    <t>Short term deposits</t>
  </si>
  <si>
    <t>Cash and bank balances</t>
  </si>
  <si>
    <t>Current liabilities</t>
  </si>
  <si>
    <t>Bank overdrafts</t>
  </si>
  <si>
    <t>Short term borrowings</t>
  </si>
  <si>
    <t>Provision for taxation</t>
  </si>
  <si>
    <t>Share capital</t>
  </si>
  <si>
    <t>Share premium</t>
  </si>
  <si>
    <t>Capital reserve</t>
  </si>
  <si>
    <t>Treasury shares</t>
  </si>
  <si>
    <t>Minority interests</t>
  </si>
  <si>
    <t>Long term borrowings</t>
  </si>
  <si>
    <t>Other long term liabilities</t>
  </si>
  <si>
    <t>Goodwill on consolidation</t>
  </si>
  <si>
    <t>Property development</t>
  </si>
  <si>
    <t>Property investment</t>
  </si>
  <si>
    <t>Net interest expense</t>
  </si>
  <si>
    <t>CONSOLIDATED INCOME STATEMENTS</t>
  </si>
  <si>
    <t>Other long term investments</t>
  </si>
  <si>
    <t>Retained profits</t>
  </si>
  <si>
    <t>Current taxation</t>
  </si>
  <si>
    <t>Assets employed</t>
  </si>
  <si>
    <t>Foreign exchange fluctuation reserve</t>
  </si>
  <si>
    <t>CONSOLIDATED BALANCE SHEETS</t>
  </si>
  <si>
    <t>(The figures have not been audited)</t>
  </si>
  <si>
    <t>A minority shareholder of Palmco Holdings Berhad ("the Applicant") has on 26 July 2000 obtained an Ex-parte Order For Leave to apply for an Order of Mandamus against the Securities Commission to compel the Securities Commission to direct the Company to make a Mandatory General Offer on the remaining shares of Palmco Holdings Berhad not owned by the Company.</t>
  </si>
  <si>
    <t>(unaudited)</t>
  </si>
  <si>
    <t>(audited)</t>
  </si>
  <si>
    <t>c)</t>
  </si>
  <si>
    <t>Total Bank Overdrafts</t>
  </si>
  <si>
    <t>Company</t>
  </si>
  <si>
    <t>IOI CORPORATION BERHAD (9027-W)</t>
  </si>
  <si>
    <t>Financial Period Ended</t>
  </si>
  <si>
    <t xml:space="preserve">Months </t>
  </si>
  <si>
    <r>
      <t xml:space="preserve">Quarter </t>
    </r>
    <r>
      <rPr>
        <i/>
        <sz val="8"/>
        <rFont val="Times New Roman"/>
        <family val="1"/>
      </rPr>
      <t>(first/second/third/fourth)</t>
    </r>
  </si>
  <si>
    <t>Revenue</t>
  </si>
  <si>
    <t>Other income</t>
  </si>
  <si>
    <t>Finance cost</t>
  </si>
  <si>
    <t>Depreciation and amortisation</t>
  </si>
  <si>
    <t>Share of profits and losses of associated companies</t>
  </si>
  <si>
    <t>Profit before income tax, minority interest and extraordinary items</t>
  </si>
  <si>
    <t>Profit before finance cost, depreciation and amortisation, exceptional items, income tax, minority interest and extraordinary items</t>
  </si>
  <si>
    <t>Income tax</t>
  </si>
  <si>
    <t>Profit after income tax before deducting minority interest</t>
  </si>
  <si>
    <t xml:space="preserve">Profit before income tax, minority interests and extraordinary items after share of profit and losses of associated companies </t>
  </si>
  <si>
    <t>Minority interest</t>
  </si>
  <si>
    <t>Pre-acquisition profit, if applicable</t>
  </si>
  <si>
    <t>(m)</t>
  </si>
  <si>
    <t>Earnings per share based on 2(m) above after deducting any provision for preference dividends, if any:-</t>
  </si>
  <si>
    <t xml:space="preserve">Profit on sale of Unquoted Investments and/or Properties </t>
  </si>
  <si>
    <t>CHANGES SINCE PRECEDING FINANCIAL YEAR END</t>
  </si>
  <si>
    <t>(Other than Securities in Existing Subsidiaries and Associated Companies)</t>
  </si>
  <si>
    <t>Material Changes in the Profit Before Taxation for the Current Quarter as Compared with the Immediate Preceding Quarter</t>
  </si>
  <si>
    <t>Property, plant &amp; equipment</t>
  </si>
  <si>
    <t>Short term investments</t>
  </si>
  <si>
    <t>Trade receivables</t>
  </si>
  <si>
    <t>Other receivables, deposits and prepayments</t>
  </si>
  <si>
    <t>Trade payables</t>
  </si>
  <si>
    <t>Other payables and accruals</t>
  </si>
  <si>
    <t>Nice Frontier Sdn Bhd</t>
  </si>
  <si>
    <t>Inventories</t>
  </si>
  <si>
    <t>Shareholders' equity</t>
  </si>
  <si>
    <t>Associated companies</t>
  </si>
  <si>
    <t>Material Events Subsequent to the End of Financial Period</t>
  </si>
  <si>
    <t>Reserves on consolidation</t>
  </si>
  <si>
    <t>Gross dividend per share (sen)</t>
  </si>
  <si>
    <t>Tax recoverable</t>
  </si>
  <si>
    <t>Share of Revenue of Associated Companies</t>
  </si>
  <si>
    <t>Profit Before Interest and Taxation</t>
  </si>
  <si>
    <t>Total purchase consideration</t>
  </si>
  <si>
    <t>Total sale proceeds</t>
  </si>
  <si>
    <t xml:space="preserve">Proposed acquisition of the entire issued and paid-up share capital in Tanda Bestari Development Sdn Bhd ("Tanda Bestari") by a wholly-owned subsidiary, Cahaya Kota Development Sdn Bhd, for a total cash investment cost of RM10,226,000 ("the Proposed Acquisition").  Tanda Bestari is in the process of acquiring a piece of leasehold land measuring 51.13 acres located in the Mukim of Dengkil, District of Sepang, Selangor. </t>
  </si>
  <si>
    <t>None</t>
  </si>
  <si>
    <t>Proposed dividends</t>
  </si>
  <si>
    <t>- Excluding proposed dividends</t>
  </si>
  <si>
    <t>- Including proposed dividends</t>
  </si>
  <si>
    <t>The quarterly financial statements have been prepared using accounting policies and methods of computation consistent with those used in the preparation of the most recent annual audited financial statements except for the following:</t>
  </si>
  <si>
    <t>The effects of the change in accounting policy are as follows:</t>
  </si>
  <si>
    <t>As Restated</t>
  </si>
  <si>
    <t>Effect of Change in Policy</t>
  </si>
  <si>
    <t>As Previously Reported</t>
  </si>
  <si>
    <t>-</t>
  </si>
  <si>
    <t>Effective Equity Interest As At</t>
  </si>
  <si>
    <t>Details of Changes in Debt and Equity Securities</t>
  </si>
  <si>
    <t>At 30 June 2001</t>
  </si>
  <si>
    <t>Net profit from ordinary activities attributable to members of the Company</t>
  </si>
  <si>
    <t>Net profit attributable to members of the Company</t>
  </si>
  <si>
    <t>Amount due from customers on contracts</t>
  </si>
  <si>
    <t>Amount due from associated companies</t>
  </si>
  <si>
    <t>Amount due to an associated company</t>
  </si>
  <si>
    <t>Proposed dividends (current liabilities)</t>
  </si>
  <si>
    <t>Items</t>
  </si>
  <si>
    <t>Principal</t>
  </si>
  <si>
    <t>Amount</t>
  </si>
  <si>
    <t>USD’000</t>
  </si>
  <si>
    <t>months</t>
  </si>
  <si>
    <t>Interest rate swaps</t>
  </si>
  <si>
    <t>Accounting policies</t>
  </si>
  <si>
    <t>Allowance for diminution in value</t>
  </si>
  <si>
    <t>Total           Revenue</t>
  </si>
  <si>
    <t>Total             Revenue</t>
  </si>
  <si>
    <t xml:space="preserve">The above contracts were executed with creditworthy financial institution and hence the likelihood of non-performance is remote.  </t>
  </si>
  <si>
    <t>The above arrangement has an effect of deferring the interest rate determination for the Company's USD loan to the end of the 6 month interest period instead of the beginning as in the original banking agreement.  In addition, the Company is also entitled to deduct a margin from the interest rate that has been determined.</t>
  </si>
  <si>
    <t>The risk to the Company is that the Company may have to pay an interest rate which is higher than the normal banking arrangement if the reference rate increase during the 6-month interest period by more than the agreed margin.</t>
  </si>
  <si>
    <t>IOI Properties Berhad</t>
  </si>
  <si>
    <t>Lush Development Sdn Bhd</t>
  </si>
  <si>
    <t>Investment by IOI Properties Berhad, a subsidiary of IOI Corporation Berhad</t>
  </si>
  <si>
    <t>Equity Interest acquired</t>
  </si>
  <si>
    <t>Amount due to customers on contracts</t>
  </si>
  <si>
    <t>Total gain on disposal</t>
  </si>
  <si>
    <t>Quoted in Malaysia</t>
  </si>
  <si>
    <t>Any differential to be paid or received on an interest rate swap contract is recognised as a component of interest income or expense over the period of the contract. Gains and losses on early termination of interest rate swaps or on repayment of the borrowing are taken to the income statement.</t>
  </si>
  <si>
    <t>Value of interest rate swap contracts classified by remaining period to maturity date.</t>
  </si>
  <si>
    <t>&gt; 1 -3</t>
  </si>
  <si>
    <t>Quoted outside Malaysia *</t>
  </si>
  <si>
    <t>Total loss on disposal</t>
  </si>
  <si>
    <t>Litigation involving claims for damages and compensation</t>
  </si>
  <si>
    <t>Exceptional items comprise the followings:</t>
  </si>
  <si>
    <t>Deferred income recognised in respect of the disposal of Jasin Lalang Estate</t>
  </si>
  <si>
    <t>Under/(over) provision of current taxation in prior years</t>
  </si>
  <si>
    <t>Proposal by IOI Corporation Berhad</t>
  </si>
  <si>
    <t xml:space="preserve">Proposed Distribution of up to 41,350,579 ordinary shares of RM1.00 each in Palmco Holdings Berhad ("Palmco") for free to the shareholders of IOI Corporation Berhad ("IOI") on an entitlement basis to be announced later. </t>
  </si>
  <si>
    <t>The proposal is not subject to any regulatory approval.  However, the acquisition is not completed pending the fulfillment of the conditions precedent of the conditional agreement.</t>
  </si>
  <si>
    <t>vi)</t>
  </si>
  <si>
    <t>vii)</t>
  </si>
  <si>
    <t>viii)</t>
  </si>
  <si>
    <t>Notwithstanding that the Company was not a party to the above proceedings, in order to protect the interests of the Company, the Company has applied and has been allowed to be joined as a party to the aforesaid court action on 1 November 2000.  Subsequent thereto, the Company has instructed its solicitors to make the necessary application to set aside the Order For Leave and to strike out the Applicant's Notice of Motion for an Order of Mandamus.  The case was part heard and fixed for continued hearing.  The Applicant has disposed all his shares and warrants in Palmco save and except for 8,000 ordinary shares and the Company has since successfully completed a Mandatory General Offer on Palmco Holdings Berhad.</t>
  </si>
  <si>
    <t>Proposed disposal of 3,000,000 ordinary shares of RM1.00 each in Kanzen Tetsu Sdn Bhd ("KTSB") representing 30.00% of the issued and paid up share capital of KTSB to FACB Industries Incorporated Berhad ("FACBI") for a cash consideration of RM11,000,000.</t>
  </si>
  <si>
    <t>the Ministry of International Trade and Industry; and</t>
  </si>
  <si>
    <t>the approval of the shareholders of FACBI, if required.</t>
  </si>
  <si>
    <t>CURRENT QUARTER</t>
  </si>
  <si>
    <t>PRECEDING QUARTER</t>
  </si>
  <si>
    <t>Profit before taxation</t>
  </si>
  <si>
    <t>INCREASE/ (DECREASE)</t>
  </si>
  <si>
    <t>The analysis of contribution by segment is as follows:</t>
  </si>
  <si>
    <t>Net gain on disposal of other long term investments</t>
  </si>
  <si>
    <t>Denominated in USD (USD6,667,000)</t>
  </si>
  <si>
    <t xml:space="preserve">Basic </t>
  </si>
  <si>
    <t>- Individual quarter</t>
  </si>
  <si>
    <t>- Cumulative quarter</t>
  </si>
  <si>
    <t>Fully diluted</t>
  </si>
  <si>
    <t>Allowance for diminution in value of  other long term investments</t>
  </si>
  <si>
    <t>There were no extraordinary items for the current quarter and financial year to-date.</t>
  </si>
  <si>
    <t>Additional investment/dilution/disposal in existing subsidiaries</t>
  </si>
  <si>
    <t>*</t>
  </si>
  <si>
    <t>Nissan-Industrial Oxygen Incorporated Berhad *</t>
  </si>
  <si>
    <t>There were no disposal of unquoted investments and/or properties outside the ordinary course of business of the Group for the current quarter and financial year to-date.</t>
  </si>
  <si>
    <t>Nissan-Industrial Oxygen Incorporated Berhad has been deconsolidated in March 2002 following the disposal of 13,073,002 ordinary share of RM1.00 each on 4 March 2002.</t>
  </si>
  <si>
    <t>Share of post acquisition profit *</t>
  </si>
  <si>
    <t>Share of post acquisition profit for portion of Nissan-Industrial Oxygen Incorporated shares yet to be disposed</t>
  </si>
  <si>
    <t>Held at Palmco level</t>
  </si>
  <si>
    <t>IOI-Multimedia Sdn Bhd</t>
  </si>
  <si>
    <t>Revenue            Derived             From              Other         Segment</t>
  </si>
  <si>
    <t>Revenue            Derived          From              Other         Segment</t>
  </si>
  <si>
    <t>Allowance for diminution in value of  an associated company</t>
  </si>
  <si>
    <t>4Q</t>
  </si>
  <si>
    <t>Total Dividend                      25% less tax</t>
  </si>
  <si>
    <t>based on weighted average of 851,577,903 [30/06/01 - 840,895,717] ordinary shares - sen)</t>
  </si>
  <si>
    <t>based on weighted average of 966,542,745 [30/06/01 - 839,805,846] ordinary shares - sen</t>
  </si>
  <si>
    <t>4,221,000 new ordinary shares of RM0.50 each at RM2.20 per share arising from the exercise of options granted under the Executive Share Option  Scheme.</t>
  </si>
  <si>
    <t>4,043,000 new ordinary shares of RM0.50 each at RM2.45 per share arising from the exercise of options granted under the Executive Share Option  Scheme.</t>
  </si>
  <si>
    <t>341,000 new ordinary shares of RM0.50 each at RM2.50 per share arising from the exercise of options granted under the Executive Share Option  Scheme.</t>
  </si>
  <si>
    <t>2,208,000 new ordinary shares of RM0.50 each at RM2.70 per share arising from the exercise of options granted under the Executive Share Option  Scheme.</t>
  </si>
  <si>
    <t>3,730,000 new ordinary shares of RM0.50 each at RM2.80 per share arising from the exercise of options granted under the Executive Share Option  Scheme.</t>
  </si>
  <si>
    <t>3,309,000 new ordinary shares of RM0.50 each at RM3.70 per share arising from the exercise of options granted under the Executive Share Option  Scheme.</t>
  </si>
  <si>
    <t>27,451,000 new ordinary shares of RM0.50 each at RM3.35 per share arising from the exercise of subscription rights pertaining to warrants 1995/2003.</t>
  </si>
  <si>
    <t>621,000 new ordinary shares of RM0.50 each at RM3.90 per share arising from the exercise of options granted under the Executive Share Option  Scheme.</t>
  </si>
  <si>
    <t>12 Months Ended 30/06/01</t>
  </si>
  <si>
    <t>Includes exceptional gain of RM94,366,000</t>
  </si>
  <si>
    <t>As at 30/06/01</t>
  </si>
  <si>
    <t>(12 months)</t>
  </si>
  <si>
    <t>Net gain on disposal of other short term investments</t>
  </si>
  <si>
    <t>(Over)/under provision of deferred taxation in prior years</t>
  </si>
  <si>
    <t>Denominated in SGD (SGD10,900,000)</t>
  </si>
  <si>
    <t>The sanction of the High Court of Malaya for the Proposed Distribution.</t>
  </si>
  <si>
    <t>based on weighted average of 874,865,687 [30/06/01 - 839,223,954] ordinary shares - sen</t>
  </si>
  <si>
    <t>Second Interim Dividend                      15% less tax</t>
  </si>
  <si>
    <t>The effect of the change in classification on the previous financial year’s balance sheet are as follows:</t>
  </si>
  <si>
    <t>Short term funds</t>
  </si>
  <si>
    <t>Effect of Change in Classification</t>
  </si>
  <si>
    <t>Details of  instruments with off-balance sheet risk as at 10 August 2002:</t>
  </si>
  <si>
    <t xml:space="preserve">The profit before taxation for the current quarter is slightly higher as compared with the immediate preceding quarter. </t>
  </si>
  <si>
    <t>No significant factors of such nature affecting the quarter under review.</t>
  </si>
  <si>
    <t>There were no material events subsequent to the end of the financial period under review.</t>
  </si>
  <si>
    <t>The two components left under manufacturing segment, the refinery operation of IOI Edible Oil and the oleochemical operation of Palmco, performed to expectations. Despite higher palm oil prices, profit contributions from these downstream operations were satisfactory.</t>
  </si>
  <si>
    <t>Net current assets</t>
  </si>
  <si>
    <t>During the financial year, the Group changed its accounting policy in respect of the recognition of dividends proposed or declared after the balance sheet date in compliance with the new MASB Standard 19 “Events After the Balance Sheet Date”.  In the previous years, dividends proposed or declared after the balance sheet date were accrued as a liability at the balance sheet date.  Under the new policy, these dividends are disclosed as a separate component of shareholders’ equity in accordance with MASB Standard 1 “Presentation of Financial Statements” and will be accrued as a liability in the period in which the obligation to pay is established in accordance with MASB Standard 19.</t>
  </si>
  <si>
    <t>Total Dividend                      30% less tax</t>
  </si>
  <si>
    <t>In the opinion of the Directors, the results for the financial period under review have not been affected by any transaction or event of a material or unusual nature which has risen between 30 June 2002 and the date of this announcement.</t>
  </si>
  <si>
    <t>Prior to this financial period, all the Group’s investments in fixed income trust funds are classified as short term investments in the balance sheet.  During the financial period, the Group has re-classified investments in these trust funds that are subject to an insignificant risk of changes in value and with a maturity period of three months or less from short term investments to short term funds in order to present more appropriately the nature of these amounts in the financial statements.</t>
  </si>
  <si>
    <t>fourth</t>
  </si>
  <si>
    <t>Includes exceptional gain of RM14,737,000</t>
  </si>
  <si>
    <t>Barring any unforeseen circumstances, the Group's performance for the current financial year (FY2003) should be significantly better in view of uptrending palm oil prices and the improving local economy.</t>
  </si>
  <si>
    <t>The status of corporate proposals announced but not completed as at 10 August 2002 are as follow:</t>
  </si>
  <si>
    <t xml:space="preserve">AS AT                    </t>
  </si>
  <si>
    <t xml:space="preserve">AS AT </t>
  </si>
  <si>
    <t>The changes in contingent liabilities since the last annual balance sheet date are as follows:</t>
  </si>
  <si>
    <t>Property segment performed above expectation to register a 26% growth in operating profit which increased from RM206.9m to RM260.2m.  The Group’s Klang Valley projects enjoyed robust demand in the second half of FY2002, due to improving sentiments and low interest rates.</t>
  </si>
  <si>
    <t xml:space="preserve">Gain on disposal of a subsidiary </t>
  </si>
  <si>
    <t>The Board has declared an interim dividend  of  12% or  6.0 sen per ordinary share of RM0.50 each less 28% income tax in respect of the financial year ended 30 June 2002 (30 June 2001: 10% or 5.0 sen per ordinary share of RM0.50 each less 28% income tax).  The dividend was paid on 22 March 2002.</t>
  </si>
  <si>
    <t>On a full year comparison, the Group’s pre-tax profit for FY2002 improved by 24% to RM570.5m compared to the proceeding year pre-tax profit of RM458.5m (which included an exceptional gain of RM94.4 m).  Operating profits for FY2002 were much higher than FY2001.</t>
  </si>
  <si>
    <t>Manufacturing segment registered an increase of 27% overall, from RM85.0m to RM107.8m for FY2002 but this was not on a comparable basis as Palmco’s results were consolidated effective October 2001 whereas Nissan-IOI’s results were deconsolidated effective March 2002.</t>
  </si>
  <si>
    <t>For the current quarter, the Group recorded a revenue of RM805.9m and pre-tax profit of RM181.0m, as compared to a pre-tax profit of RM91.2m for the preceding year corresponding quarter, a 98% improvement due to good performances from all major segments.</t>
  </si>
  <si>
    <t>based on weighted average of 908,408,022 [30/06/01 -842,416,672] ordinary shares - sen</t>
  </si>
  <si>
    <t>Revenue Derived        From    External Customers</t>
  </si>
  <si>
    <t>AmMerchant Bank Berhad</t>
  </si>
  <si>
    <t>Plantation segment operating profit increased by 94% from RM117.8m to RM228.7m because of the much higher CPO prices, even though normal production growth was affected by cyclical factors.  Average CPO prices realised for FY2002 was RM1,075 per MT, an increase of 28%.</t>
  </si>
  <si>
    <t>The effective tax rate of the Group for the current quarter and current financial year is lower than the statutory tax rate due principally to the utilisation of brought forward unabsorbed tax losses, unutilised capital and agricultural allowances as well as tax incentives available to certain subsidiaries.</t>
  </si>
  <si>
    <t>During the current financial year, the Company issued the following shares:</t>
  </si>
  <si>
    <t>During the current financial year, the Company repurchased 2,934,000 of its issued shares capital from the open market.  The average price paid for the shares repurchased was RM3.43 per share.  The repurchase transactions were financed by internally generated funds.  The shares repurchased are being held as treasury shares and treated in accordance with the requirement of Section 67A of the Companies Act 1965.  None of the treasury shares has been resold or distributed as share dividends during the current financial period.</t>
  </si>
  <si>
    <t>Second Dividend                      18% less tax</t>
  </si>
  <si>
    <t>Subject to the confirmation to be obtained from the Kuala Lumpur Stock Exchange, the Board intends to declare a second dividend  of  18% or  9.0 sen per ordinary share of RM0.50 each less 28% income tax in respect of the financial year ended 30 June 2002 (30 June 2001: 15% or 7.5 sen per ordinary share of RM0.50 each less 28% income tax).  The book closure date and the payment date in respect thereof shall be announced later.</t>
  </si>
  <si>
    <t xml:space="preserve">The total dividend for the current financial year (including the above proposed second dividend) will be 15.0 sen per RM0.50 share less 28% income tax (30 June 2001: 12.5 sen per RM0.50 share less 28% income tax). </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</si>
</sst>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i/>
      <sz val="10"/>
      <name val="Times New Roman"/>
      <family val="1"/>
    </font>
    <font>
      <sz val="11"/>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sz val="14"/>
      <name val="Times New Roman"/>
      <family val="1"/>
    </font>
    <font>
      <b/>
      <sz val="8"/>
      <name val="Times New Roman"/>
      <family val="1"/>
    </font>
    <font>
      <u val="single"/>
      <sz val="9"/>
      <color indexed="12"/>
      <name val="Arial"/>
      <family val="0"/>
    </font>
    <font>
      <u val="single"/>
      <sz val="9"/>
      <color indexed="36"/>
      <name val="Arial"/>
      <family val="0"/>
    </font>
    <font>
      <i/>
      <sz val="8"/>
      <name val="Times New Roman"/>
      <family val="1"/>
    </font>
    <font>
      <b/>
      <i/>
      <sz val="10"/>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6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vertical="top" wrapText="1"/>
    </xf>
    <xf numFmtId="0" fontId="1" fillId="0" borderId="0" xfId="0" applyFont="1" applyAlignment="1">
      <alignment/>
    </xf>
    <xf numFmtId="0" fontId="1" fillId="0" borderId="0" xfId="0" applyFont="1" applyBorder="1" applyAlignment="1">
      <alignment/>
    </xf>
    <xf numFmtId="0" fontId="1" fillId="0" borderId="0" xfId="0" applyFont="1" applyAlignment="1">
      <alignment horizontal="left" indent="1"/>
    </xf>
    <xf numFmtId="0" fontId="3" fillId="0" borderId="0" xfId="0" applyFont="1" applyAlignment="1">
      <alignment vertical="top"/>
    </xf>
    <xf numFmtId="0" fontId="8" fillId="0" borderId="0" xfId="0" applyFont="1" applyAlignment="1">
      <alignment/>
    </xf>
    <xf numFmtId="0" fontId="5"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0" fillId="0" borderId="0" xfId="0" applyFont="1" applyAlignment="1">
      <alignment/>
    </xf>
    <xf numFmtId="179" fontId="7" fillId="0" borderId="0" xfId="15" applyNumberFormat="1" applyFont="1" applyAlignment="1">
      <alignment horizontal="right"/>
    </xf>
    <xf numFmtId="179" fontId="3" fillId="0" borderId="0" xfId="15" applyNumberFormat="1" applyFont="1" applyBorder="1" applyAlignment="1">
      <alignment horizontal="right"/>
    </xf>
    <xf numFmtId="43" fontId="3" fillId="0" borderId="0" xfId="15" applyNumberFormat="1" applyFont="1" applyBorder="1" applyAlignment="1">
      <alignment horizontal="right"/>
    </xf>
    <xf numFmtId="10" fontId="3" fillId="0" borderId="0" xfId="22" applyNumberFormat="1" applyFont="1" applyBorder="1" applyAlignment="1">
      <alignment horizontal="right"/>
    </xf>
    <xf numFmtId="0" fontId="7" fillId="0" borderId="0" xfId="0" applyFont="1" applyAlignment="1">
      <alignment horizontal="right"/>
    </xf>
    <xf numFmtId="179" fontId="3" fillId="0" borderId="1" xfId="15" applyNumberFormat="1" applyFont="1" applyBorder="1" applyAlignment="1">
      <alignment horizontal="right"/>
    </xf>
    <xf numFmtId="0" fontId="9" fillId="0" borderId="0" xfId="0" applyFont="1" applyAlignment="1">
      <alignment horizontal="center"/>
    </xf>
    <xf numFmtId="0" fontId="2" fillId="0" borderId="0" xfId="0" applyFont="1" applyAlignment="1">
      <alignment/>
    </xf>
    <xf numFmtId="0" fontId="9" fillId="0" borderId="0" xfId="0" applyFont="1" applyAlignment="1">
      <alignment horizontal="right" vertical="top" wrapText="1"/>
    </xf>
    <xf numFmtId="0" fontId="9" fillId="0" borderId="0" xfId="0" applyFont="1" applyAlignment="1">
      <alignment horizontal="right"/>
    </xf>
    <xf numFmtId="0" fontId="10"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179" fontId="2" fillId="0" borderId="0" xfId="15" applyNumberFormat="1" applyFont="1" applyAlignment="1">
      <alignment vertical="top"/>
    </xf>
    <xf numFmtId="0" fontId="2" fillId="0" borderId="0" xfId="0" applyFont="1" applyAlignment="1">
      <alignment/>
    </xf>
    <xf numFmtId="0" fontId="2" fillId="0" borderId="0" xfId="0" applyFont="1" applyAlignment="1">
      <alignment horizontal="left" vertical="top" wrapText="1"/>
    </xf>
    <xf numFmtId="0" fontId="11" fillId="0" borderId="0" xfId="0" applyFont="1" applyAlignment="1">
      <alignment/>
    </xf>
    <xf numFmtId="179" fontId="2" fillId="0" borderId="0" xfId="15" applyNumberFormat="1" applyFont="1" applyAlignment="1">
      <alignment vertical="center"/>
    </xf>
    <xf numFmtId="0" fontId="12"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xf>
    <xf numFmtId="43" fontId="2" fillId="0" borderId="0" xfId="15" applyFont="1" applyAlignment="1">
      <alignment/>
    </xf>
    <xf numFmtId="0" fontId="6" fillId="0" borderId="0" xfId="0" applyFont="1" applyBorder="1" applyAlignment="1">
      <alignment horizontal="center"/>
    </xf>
    <xf numFmtId="0" fontId="3" fillId="0" borderId="0" xfId="0" applyFont="1" applyBorder="1" applyAlignment="1">
      <alignment/>
    </xf>
    <xf numFmtId="0" fontId="9" fillId="0" borderId="0" xfId="0" applyFont="1" applyAlignment="1">
      <alignment vertical="top" wrapText="1"/>
    </xf>
    <xf numFmtId="14" fontId="9" fillId="0" borderId="0" xfId="0" applyNumberFormat="1" applyFont="1" applyAlignment="1">
      <alignment horizontal="right"/>
    </xf>
    <xf numFmtId="14" fontId="9" fillId="0" borderId="0" xfId="0" applyNumberFormat="1" applyFont="1" applyAlignment="1">
      <alignment horizontal="center"/>
    </xf>
    <xf numFmtId="0" fontId="13" fillId="0" borderId="0" xfId="0" applyFont="1" applyAlignment="1">
      <alignment horizontal="left" indent="1"/>
    </xf>
    <xf numFmtId="179" fontId="2" fillId="0" borderId="1" xfId="15" applyNumberFormat="1" applyFont="1" applyBorder="1" applyAlignment="1">
      <alignment/>
    </xf>
    <xf numFmtId="0" fontId="9" fillId="0" borderId="0" xfId="0" applyFont="1" applyAlignment="1">
      <alignment/>
    </xf>
    <xf numFmtId="0" fontId="9" fillId="0" borderId="0" xfId="0" applyFont="1" applyAlignment="1">
      <alignment horizontal="left" indent="1"/>
    </xf>
    <xf numFmtId="0" fontId="13" fillId="0" borderId="0" xfId="0" applyFont="1" applyAlignment="1">
      <alignment horizontal="left" indent="2"/>
    </xf>
    <xf numFmtId="179" fontId="2" fillId="0" borderId="2" xfId="15" applyNumberFormat="1" applyFont="1" applyBorder="1" applyAlignment="1">
      <alignment/>
    </xf>
    <xf numFmtId="179" fontId="2" fillId="0" borderId="3" xfId="15" applyNumberFormat="1" applyFont="1" applyBorder="1" applyAlignment="1">
      <alignment/>
    </xf>
    <xf numFmtId="0" fontId="13" fillId="0" borderId="0" xfId="0" applyFont="1" applyAlignment="1">
      <alignment/>
    </xf>
    <xf numFmtId="179" fontId="2" fillId="0" borderId="0" xfId="15" applyNumberFormat="1" applyFont="1" applyBorder="1" applyAlignment="1">
      <alignment/>
    </xf>
    <xf numFmtId="0" fontId="2" fillId="0" borderId="0" xfId="0" applyFont="1" applyBorder="1" applyAlignment="1">
      <alignment/>
    </xf>
    <xf numFmtId="0" fontId="13" fillId="0" borderId="0" xfId="0" applyFont="1" applyBorder="1" applyAlignment="1">
      <alignment horizontal="left" indent="2"/>
    </xf>
    <xf numFmtId="0" fontId="2" fillId="0" borderId="0" xfId="0" applyFont="1" applyFill="1" applyAlignment="1">
      <alignment vertical="top" wrapText="1"/>
    </xf>
    <xf numFmtId="0" fontId="3" fillId="0" borderId="4" xfId="0" applyFont="1" applyBorder="1" applyAlignment="1">
      <alignment horizontal="right"/>
    </xf>
    <xf numFmtId="179" fontId="3" fillId="0" borderId="0" xfId="15" applyNumberFormat="1" applyFont="1" applyBorder="1" applyAlignment="1">
      <alignment/>
    </xf>
    <xf numFmtId="0" fontId="3" fillId="0" borderId="1" xfId="0"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1" fillId="0" borderId="0" xfId="0" applyFont="1" applyFill="1" applyAlignment="1">
      <alignment horizontal="justify" vertical="top"/>
    </xf>
    <xf numFmtId="179" fontId="1" fillId="0" borderId="1" xfId="15" applyNumberFormat="1" applyFont="1" applyFill="1" applyBorder="1" applyAlignment="1">
      <alignment/>
    </xf>
    <xf numFmtId="179" fontId="1" fillId="0" borderId="0" xfId="15" applyNumberFormat="1" applyFont="1" applyFill="1" applyBorder="1" applyAlignment="1">
      <alignment/>
    </xf>
    <xf numFmtId="179" fontId="1" fillId="0" borderId="5" xfId="15" applyNumberFormat="1" applyFont="1" applyFill="1" applyBorder="1" applyAlignment="1">
      <alignment/>
    </xf>
    <xf numFmtId="0" fontId="1" fillId="0" borderId="0" xfId="0" applyFont="1" applyFill="1" applyAlignment="1">
      <alignment horizontal="justify" vertical="top" wrapText="1"/>
    </xf>
    <xf numFmtId="179" fontId="2" fillId="0" borderId="6" xfId="15" applyNumberFormat="1" applyFont="1" applyBorder="1" applyAlignment="1">
      <alignment vertical="center"/>
    </xf>
    <xf numFmtId="179" fontId="2" fillId="0" borderId="1" xfId="15" applyNumberFormat="1" applyFont="1" applyBorder="1" applyAlignment="1">
      <alignment vertical="top"/>
    </xf>
    <xf numFmtId="179" fontId="2" fillId="0" borderId="2" xfId="15" applyNumberFormat="1" applyFont="1" applyBorder="1" applyAlignment="1">
      <alignment vertical="top"/>
    </xf>
    <xf numFmtId="179" fontId="2" fillId="0" borderId="7" xfId="15" applyNumberFormat="1" applyFont="1" applyBorder="1" applyAlignment="1">
      <alignment vertical="top"/>
    </xf>
    <xf numFmtId="179" fontId="2" fillId="0" borderId="8" xfId="15" applyNumberFormat="1" applyFont="1" applyBorder="1" applyAlignment="1">
      <alignment vertical="top"/>
    </xf>
    <xf numFmtId="179" fontId="2" fillId="0" borderId="5" xfId="15" applyNumberFormat="1" applyFont="1" applyBorder="1" applyAlignment="1">
      <alignment vertical="center"/>
    </xf>
    <xf numFmtId="10" fontId="1" fillId="0" borderId="3" xfId="22" applyNumberFormat="1" applyFont="1" applyBorder="1" applyAlignment="1">
      <alignment horizontal="right"/>
    </xf>
    <xf numFmtId="0" fontId="3" fillId="0" borderId="2" xfId="0" applyFont="1" applyBorder="1" applyAlignment="1">
      <alignment horizontal="right"/>
    </xf>
    <xf numFmtId="179" fontId="3" fillId="0" borderId="3" xfId="15" applyNumberFormat="1" applyFont="1" applyBorder="1" applyAlignment="1">
      <alignment/>
    </xf>
    <xf numFmtId="43" fontId="1" fillId="0" borderId="3" xfId="15" applyNumberFormat="1" applyFont="1" applyBorder="1" applyAlignment="1">
      <alignment horizontal="right"/>
    </xf>
    <xf numFmtId="179" fontId="1" fillId="0" borderId="3" xfId="15" applyNumberFormat="1" applyFont="1" applyBorder="1" applyAlignment="1">
      <alignment horizontal="right"/>
    </xf>
    <xf numFmtId="0" fontId="1" fillId="0" borderId="3" xfId="0" applyFont="1" applyBorder="1" applyAlignment="1">
      <alignment/>
    </xf>
    <xf numFmtId="179" fontId="1" fillId="0" borderId="7" xfId="15" applyNumberFormat="1" applyFont="1" applyBorder="1" applyAlignment="1">
      <alignment horizontal="right"/>
    </xf>
    <xf numFmtId="43" fontId="9" fillId="0" borderId="0" xfId="15" applyFont="1" applyFill="1" applyAlignment="1">
      <alignment/>
    </xf>
    <xf numFmtId="179" fontId="2" fillId="0" borderId="0" xfId="0" applyNumberFormat="1" applyFont="1" applyBorder="1" applyAlignment="1">
      <alignment/>
    </xf>
    <xf numFmtId="0" fontId="3" fillId="0" borderId="7" xfId="0" applyFont="1" applyBorder="1" applyAlignment="1">
      <alignment horizontal="right"/>
    </xf>
    <xf numFmtId="0" fontId="15" fillId="0" borderId="0" xfId="0" applyFont="1" applyAlignment="1">
      <alignment horizontal="right"/>
    </xf>
    <xf numFmtId="179" fontId="3" fillId="0" borderId="0" xfId="15" applyNumberFormat="1" applyFont="1" applyFill="1" applyBorder="1" applyAlignment="1">
      <alignment/>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indent="1"/>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179" fontId="2" fillId="0" borderId="0" xfId="15"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vertical="top"/>
    </xf>
    <xf numFmtId="0" fontId="0" fillId="0" borderId="0" xfId="0" applyFont="1" applyAlignment="1">
      <alignment/>
    </xf>
    <xf numFmtId="0" fontId="1" fillId="0" borderId="0" xfId="0" applyFont="1" applyFill="1" applyBorder="1" applyAlignment="1">
      <alignment/>
    </xf>
    <xf numFmtId="0" fontId="9" fillId="0" borderId="0" xfId="0" applyFont="1" applyFill="1" applyAlignment="1">
      <alignment horizontal="right" vertical="top" wrapText="1"/>
    </xf>
    <xf numFmtId="14" fontId="9" fillId="0" borderId="0" xfId="0" applyNumberFormat="1" applyFont="1" applyFill="1" applyAlignment="1">
      <alignment horizontal="right"/>
    </xf>
    <xf numFmtId="0" fontId="9" fillId="0" borderId="0" xfId="0" applyFont="1" applyFill="1" applyAlignment="1">
      <alignment horizontal="right"/>
    </xf>
    <xf numFmtId="179" fontId="9" fillId="0" borderId="0" xfId="15" applyNumberFormat="1" applyFont="1" applyFill="1" applyAlignment="1">
      <alignment/>
    </xf>
    <xf numFmtId="0" fontId="2" fillId="0" borderId="0" xfId="0" applyFont="1" applyFill="1" applyAlignment="1">
      <alignment/>
    </xf>
    <xf numFmtId="43" fontId="2" fillId="0" borderId="0" xfId="15" applyFont="1" applyFill="1" applyAlignment="1">
      <alignment vertical="top"/>
    </xf>
    <xf numFmtId="179" fontId="2" fillId="0" borderId="0" xfId="15" applyNumberFormat="1" applyFont="1" applyFill="1" applyAlignment="1">
      <alignment vertical="top"/>
    </xf>
    <xf numFmtId="43" fontId="2" fillId="0" borderId="0" xfId="15" applyFont="1" applyFill="1" applyAlignment="1">
      <alignment horizontal="right" vertical="top"/>
    </xf>
    <xf numFmtId="0" fontId="1" fillId="0" borderId="0" xfId="0" applyFont="1" applyFill="1" applyBorder="1" applyAlignment="1">
      <alignment/>
    </xf>
    <xf numFmtId="0" fontId="15" fillId="0" borderId="0" xfId="0" applyFont="1" applyFill="1" applyAlignment="1">
      <alignment horizontal="right"/>
    </xf>
    <xf numFmtId="179" fontId="9" fillId="0" borderId="2" xfId="15" applyNumberFormat="1" applyFont="1" applyFill="1" applyBorder="1" applyAlignment="1">
      <alignment/>
    </xf>
    <xf numFmtId="179" fontId="9" fillId="0" borderId="3" xfId="15" applyNumberFormat="1" applyFont="1" applyFill="1" applyBorder="1" applyAlignment="1">
      <alignment/>
    </xf>
    <xf numFmtId="179" fontId="9" fillId="0" borderId="9" xfId="15" applyNumberFormat="1" applyFont="1" applyFill="1" applyBorder="1" applyAlignment="1">
      <alignment/>
    </xf>
    <xf numFmtId="179" fontId="9" fillId="0" borderId="1" xfId="15" applyNumberFormat="1" applyFont="1" applyFill="1" applyBorder="1" applyAlignment="1">
      <alignment/>
    </xf>
    <xf numFmtId="179" fontId="9" fillId="0" borderId="5" xfId="15" applyNumberFormat="1" applyFont="1" applyFill="1" applyBorder="1" applyAlignment="1">
      <alignment/>
    </xf>
    <xf numFmtId="179" fontId="9" fillId="0" borderId="0" xfId="15" applyNumberFormat="1" applyFont="1" applyFill="1" applyBorder="1" applyAlignment="1">
      <alignment/>
    </xf>
    <xf numFmtId="0" fontId="3" fillId="0" borderId="0" xfId="0" applyFont="1" applyFill="1" applyAlignment="1">
      <alignment horizontal="right"/>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vertical="top" wrapText="1"/>
    </xf>
    <xf numFmtId="179" fontId="3" fillId="0" borderId="0" xfId="15" applyNumberFormat="1" applyFont="1" applyFill="1" applyBorder="1" applyAlignment="1">
      <alignment horizontal="right" vertical="top" wrapText="1"/>
    </xf>
    <xf numFmtId="0" fontId="3" fillId="0" borderId="0" xfId="0" applyFont="1" applyFill="1" applyBorder="1" applyAlignment="1">
      <alignment horizontal="right"/>
    </xf>
    <xf numFmtId="179" fontId="3" fillId="0" borderId="0" xfId="15" applyNumberFormat="1" applyFont="1" applyFill="1" applyAlignment="1">
      <alignment/>
    </xf>
    <xf numFmtId="0" fontId="3" fillId="0" borderId="0" xfId="0" applyFont="1" applyFill="1" applyBorder="1" applyAlignment="1">
      <alignment/>
    </xf>
    <xf numFmtId="9" fontId="1" fillId="0" borderId="0" xfId="22" applyFont="1" applyFill="1" applyAlignment="1">
      <alignment/>
    </xf>
    <xf numFmtId="179" fontId="3" fillId="0" borderId="2" xfId="15" applyNumberFormat="1" applyFont="1" applyFill="1" applyBorder="1" applyAlignment="1">
      <alignment/>
    </xf>
    <xf numFmtId="179" fontId="3" fillId="0" borderId="7" xfId="15" applyNumberFormat="1" applyFont="1" applyFill="1" applyBorder="1" applyAlignment="1">
      <alignment/>
    </xf>
    <xf numFmtId="43" fontId="1" fillId="0" borderId="0" xfId="15" applyFont="1" applyFill="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0" fontId="1" fillId="0" borderId="0" xfId="0" applyFont="1" applyFill="1" applyAlignment="1">
      <alignment/>
    </xf>
    <xf numFmtId="179" fontId="3" fillId="0" borderId="5" xfId="15" applyNumberFormat="1" applyFont="1" applyFill="1" applyBorder="1" applyAlignment="1">
      <alignment/>
    </xf>
    <xf numFmtId="179" fontId="3" fillId="0" borderId="0" xfId="15" applyNumberFormat="1" applyFont="1" applyFill="1" applyBorder="1" applyAlignment="1">
      <alignment horizontal="right"/>
    </xf>
    <xf numFmtId="179" fontId="1" fillId="0" borderId="2" xfId="15" applyNumberFormat="1" applyFont="1" applyFill="1" applyBorder="1" applyAlignment="1">
      <alignment/>
    </xf>
    <xf numFmtId="179" fontId="1" fillId="0" borderId="7" xfId="15" applyNumberFormat="1" applyFont="1" applyFill="1" applyBorder="1" applyAlignment="1">
      <alignment/>
    </xf>
    <xf numFmtId="179" fontId="1" fillId="0" borderId="0" xfId="15" applyNumberFormat="1" applyFont="1" applyFill="1" applyAlignment="1">
      <alignment/>
    </xf>
    <xf numFmtId="179" fontId="1" fillId="0" borderId="0" xfId="15" applyNumberFormat="1" applyFont="1" applyFill="1" applyBorder="1" applyAlignment="1">
      <alignment/>
    </xf>
    <xf numFmtId="14" fontId="3" fillId="0" borderId="0" xfId="0" applyNumberFormat="1" applyFont="1" applyFill="1" applyAlignment="1">
      <alignment horizontal="right"/>
    </xf>
    <xf numFmtId="10" fontId="1" fillId="0" borderId="0" xfId="22" applyNumberFormat="1" applyFont="1" applyFill="1" applyAlignment="1">
      <alignment/>
    </xf>
    <xf numFmtId="0" fontId="1" fillId="0" borderId="0" xfId="0" applyFont="1" applyAlignment="1">
      <alignment horizontal="right"/>
    </xf>
    <xf numFmtId="179" fontId="2" fillId="0" borderId="9" xfId="15" applyNumberFormat="1" applyFont="1" applyFill="1" applyBorder="1" applyAlignment="1">
      <alignment/>
    </xf>
    <xf numFmtId="179" fontId="2" fillId="0" borderId="1" xfId="15" applyNumberFormat="1" applyFont="1" applyFill="1" applyBorder="1" applyAlignment="1">
      <alignment/>
    </xf>
    <xf numFmtId="179" fontId="2" fillId="0" borderId="5" xfId="15" applyNumberFormat="1" applyFont="1" applyFill="1" applyBorder="1" applyAlignment="1">
      <alignment/>
    </xf>
    <xf numFmtId="179" fontId="3" fillId="0" borderId="4" xfId="15" applyNumberFormat="1" applyFont="1" applyFill="1" applyBorder="1" applyAlignment="1">
      <alignment/>
    </xf>
    <xf numFmtId="10" fontId="1" fillId="0" borderId="0" xfId="0" applyNumberFormat="1" applyFont="1" applyFill="1" applyAlignment="1">
      <alignment/>
    </xf>
    <xf numFmtId="179" fontId="1" fillId="0" borderId="4" xfId="15" applyNumberFormat="1" applyFont="1" applyFill="1" applyBorder="1" applyAlignment="1">
      <alignment/>
    </xf>
    <xf numFmtId="179" fontId="2" fillId="0" borderId="9" xfId="15" applyNumberFormat="1" applyFont="1" applyBorder="1" applyAlignment="1">
      <alignment/>
    </xf>
    <xf numFmtId="179" fontId="2" fillId="0" borderId="0" xfId="0" applyNumberFormat="1" applyFont="1" applyAlignment="1">
      <alignment/>
    </xf>
    <xf numFmtId="0" fontId="2" fillId="0" borderId="0" xfId="0" applyFont="1" applyAlignment="1" quotePrefix="1">
      <alignment/>
    </xf>
    <xf numFmtId="14" fontId="3" fillId="0" borderId="1" xfId="0" applyNumberFormat="1" applyFont="1" applyBorder="1" applyAlignment="1">
      <alignment horizontal="right"/>
    </xf>
    <xf numFmtId="14" fontId="3" fillId="0" borderId="7" xfId="0" applyNumberFormat="1" applyFont="1" applyBorder="1" applyAlignment="1">
      <alignment horizontal="right"/>
    </xf>
    <xf numFmtId="14" fontId="3" fillId="0" borderId="4" xfId="0" applyNumberFormat="1" applyFont="1" applyBorder="1" applyAlignment="1">
      <alignment horizontal="right"/>
    </xf>
    <xf numFmtId="14" fontId="3" fillId="0" borderId="2" xfId="0" applyNumberFormat="1" applyFont="1" applyBorder="1" applyAlignment="1">
      <alignment horizontal="right"/>
    </xf>
    <xf numFmtId="0" fontId="2" fillId="0" borderId="0" xfId="0" applyFont="1" applyFill="1" applyAlignment="1">
      <alignment vertical="top"/>
    </xf>
    <xf numFmtId="185" fontId="2" fillId="0" borderId="0" xfId="0" applyNumberFormat="1" applyFont="1" applyFill="1" applyAlignment="1">
      <alignment horizontal="right" vertical="top"/>
    </xf>
    <xf numFmtId="2" fontId="2" fillId="0" borderId="0" xfId="0" applyNumberFormat="1" applyFont="1" applyFill="1" applyAlignment="1">
      <alignment vertical="top"/>
    </xf>
    <xf numFmtId="179" fontId="2" fillId="0" borderId="6" xfId="15" applyNumberFormat="1" applyFont="1" applyFill="1" applyBorder="1" applyAlignment="1">
      <alignment vertical="top"/>
    </xf>
    <xf numFmtId="0" fontId="0" fillId="0" borderId="0" xfId="0" applyFill="1" applyAlignment="1">
      <alignment/>
    </xf>
    <xf numFmtId="179" fontId="3" fillId="0" borderId="0" xfId="15" applyNumberFormat="1" applyFont="1" applyFill="1" applyBorder="1" applyAlignment="1">
      <alignment horizontal="left" wrapText="1"/>
    </xf>
    <xf numFmtId="179" fontId="1" fillId="0" borderId="0" xfId="15" applyNumberFormat="1" applyFont="1" applyFill="1" applyBorder="1" applyAlignment="1">
      <alignment horizontal="left" wrapText="1"/>
    </xf>
    <xf numFmtId="0" fontId="3" fillId="0" borderId="0" xfId="0" applyFont="1" applyFill="1" applyAlignment="1">
      <alignment horizontal="justify" vertical="top"/>
    </xf>
    <xf numFmtId="0" fontId="13" fillId="0" borderId="0" xfId="0" applyFont="1" applyFill="1" applyAlignment="1">
      <alignment horizontal="left" vertical="top" wrapText="1" indent="1"/>
    </xf>
    <xf numFmtId="0" fontId="2" fillId="0" borderId="0" xfId="0" applyFont="1" applyFill="1" applyAlignment="1" quotePrefix="1">
      <alignment horizontal="left" vertical="top"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1" fillId="0" borderId="0" xfId="0" applyFont="1" applyFill="1" applyAlignment="1">
      <alignment horizontal="right" vertical="top" wrapText="1"/>
    </xf>
    <xf numFmtId="0" fontId="7" fillId="0" borderId="0" xfId="0" applyFont="1" applyFill="1" applyAlignment="1">
      <alignment horizontal="justify" vertical="top" wrapText="1"/>
    </xf>
    <xf numFmtId="0" fontId="13" fillId="0" borderId="0" xfId="0" applyFont="1" applyFill="1" applyAlignment="1">
      <alignment/>
    </xf>
    <xf numFmtId="0" fontId="7" fillId="0" borderId="0" xfId="0" applyFont="1" applyFill="1" applyAlignment="1">
      <alignment horizontal="right"/>
    </xf>
    <xf numFmtId="9" fontId="1" fillId="0" borderId="0" xfId="22" applyFont="1" applyFill="1" applyAlignment="1">
      <alignment horizontal="left"/>
    </xf>
    <xf numFmtId="179" fontId="1" fillId="0" borderId="0" xfId="15" applyNumberFormat="1" applyFont="1" applyFill="1" applyAlignment="1">
      <alignment vertical="top"/>
    </xf>
    <xf numFmtId="179" fontId="3" fillId="0" borderId="1" xfId="15" applyNumberFormat="1" applyFont="1" applyFill="1" applyBorder="1" applyAlignment="1">
      <alignment horizontal="center"/>
    </xf>
    <xf numFmtId="0" fontId="3" fillId="0" borderId="0" xfId="0" applyFont="1" applyFill="1" applyBorder="1" applyAlignment="1">
      <alignment horizontal="left"/>
    </xf>
    <xf numFmtId="179" fontId="19" fillId="0" borderId="0" xfId="15" applyNumberFormat="1" applyFont="1" applyFill="1" applyAlignment="1">
      <alignment/>
    </xf>
    <xf numFmtId="179" fontId="19" fillId="0" borderId="0" xfId="15" applyNumberFormat="1" applyFont="1" applyFill="1" applyBorder="1" applyAlignment="1">
      <alignment/>
    </xf>
    <xf numFmtId="179" fontId="19" fillId="0" borderId="0" xfId="15" applyNumberFormat="1" applyFont="1" applyFill="1" applyAlignment="1">
      <alignment/>
    </xf>
    <xf numFmtId="0" fontId="7" fillId="0" borderId="0" xfId="0" applyFont="1" applyFill="1" applyAlignment="1">
      <alignment/>
    </xf>
    <xf numFmtId="0" fontId="3" fillId="0" borderId="0" xfId="0" applyFont="1" applyBorder="1" applyAlignment="1">
      <alignment horizontal="left"/>
    </xf>
    <xf numFmtId="0" fontId="3" fillId="0" borderId="0" xfId="0" applyFont="1" applyFill="1" applyAlignment="1">
      <alignment horizontal="center"/>
    </xf>
    <xf numFmtId="179" fontId="3" fillId="0" borderId="1" xfId="15" applyNumberFormat="1" applyFont="1" applyFill="1" applyBorder="1" applyAlignment="1">
      <alignment/>
    </xf>
    <xf numFmtId="179" fontId="9" fillId="0" borderId="6" xfId="15" applyNumberFormat="1" applyFont="1" applyFill="1" applyBorder="1" applyAlignment="1">
      <alignment vertical="center"/>
    </xf>
    <xf numFmtId="179" fontId="9" fillId="0" borderId="0" xfId="15" applyNumberFormat="1" applyFont="1" applyFill="1" applyAlignment="1">
      <alignment vertical="top"/>
    </xf>
    <xf numFmtId="179" fontId="9" fillId="0" borderId="1" xfId="15" applyNumberFormat="1" applyFont="1" applyFill="1" applyBorder="1" applyAlignment="1">
      <alignment vertical="top"/>
    </xf>
    <xf numFmtId="179" fontId="9" fillId="0" borderId="0" xfId="15" applyNumberFormat="1" applyFont="1" applyFill="1" applyBorder="1" applyAlignment="1">
      <alignment vertical="top"/>
    </xf>
    <xf numFmtId="179" fontId="9" fillId="0" borderId="8" xfId="15" applyNumberFormat="1" applyFont="1" applyFill="1" applyBorder="1" applyAlignment="1">
      <alignment vertical="top"/>
    </xf>
    <xf numFmtId="179" fontId="9" fillId="0" borderId="2" xfId="15" applyNumberFormat="1" applyFont="1" applyFill="1" applyBorder="1" applyAlignment="1">
      <alignment vertical="top"/>
    </xf>
    <xf numFmtId="179" fontId="9" fillId="0" borderId="7" xfId="15" applyNumberFormat="1" applyFont="1" applyFill="1" applyBorder="1" applyAlignment="1">
      <alignment vertical="top"/>
    </xf>
    <xf numFmtId="179" fontId="9" fillId="0" borderId="5" xfId="15" applyNumberFormat="1" applyFont="1" applyFill="1" applyBorder="1" applyAlignment="1">
      <alignment vertical="center"/>
    </xf>
    <xf numFmtId="43" fontId="9" fillId="0" borderId="0" xfId="15" applyFont="1" applyFill="1" applyAlignment="1">
      <alignment vertical="top"/>
    </xf>
    <xf numFmtId="0" fontId="15" fillId="0" borderId="0" xfId="0" applyFont="1" applyFill="1" applyAlignment="1">
      <alignment horizontal="right" vertical="top" wrapText="1"/>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xf>
    <xf numFmtId="179" fontId="3" fillId="0" borderId="0" xfId="15" applyNumberFormat="1" applyFont="1" applyFill="1" applyAlignment="1">
      <alignment vertical="top"/>
    </xf>
    <xf numFmtId="179" fontId="3" fillId="0" borderId="5" xfId="15" applyNumberFormat="1" applyFont="1" applyFill="1" applyBorder="1" applyAlignment="1">
      <alignment/>
    </xf>
    <xf numFmtId="179" fontId="1" fillId="0" borderId="5" xfId="15" applyNumberFormat="1" applyFont="1" applyFill="1" applyBorder="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justify" vertical="top" wrapText="1"/>
    </xf>
    <xf numFmtId="0" fontId="3" fillId="0" borderId="0" xfId="0" applyFont="1" applyFill="1" applyAlignment="1">
      <alignment horizontal="right" vertical="top" wrapText="1"/>
    </xf>
    <xf numFmtId="0" fontId="3" fillId="0" borderId="0" xfId="0" applyFont="1" applyFill="1" applyAlignment="1">
      <alignment horizontal="left" vertical="top"/>
    </xf>
    <xf numFmtId="179" fontId="3" fillId="0" borderId="0" xfId="15" applyNumberFormat="1" applyFont="1" applyFill="1" applyAlignment="1">
      <alignment horizontal="right" vertical="top" wrapText="1"/>
    </xf>
    <xf numFmtId="179" fontId="1" fillId="0" borderId="0" xfId="15" applyNumberFormat="1" applyFont="1" applyFill="1" applyAlignment="1">
      <alignment horizontal="right" vertical="top" wrapText="1"/>
    </xf>
    <xf numFmtId="0" fontId="1" fillId="0" borderId="0" xfId="0" applyFont="1" applyFill="1" applyAlignment="1">
      <alignment horizontal="right" vertical="top"/>
    </xf>
    <xf numFmtId="179" fontId="1" fillId="0" borderId="0" xfId="15" applyNumberFormat="1" applyFont="1" applyFill="1" applyBorder="1" applyAlignment="1">
      <alignment vertical="top"/>
    </xf>
    <xf numFmtId="43" fontId="1" fillId="0" borderId="0" xfId="15" applyNumberFormat="1" applyFont="1" applyFill="1" applyAlignment="1">
      <alignment horizontal="right" vertical="top" wrapText="1"/>
    </xf>
    <xf numFmtId="179" fontId="1" fillId="0" borderId="0" xfId="15" applyNumberFormat="1" applyFont="1" applyFill="1" applyAlignment="1">
      <alignment horizontal="justify" vertical="top" wrapText="1"/>
    </xf>
    <xf numFmtId="0" fontId="3" fillId="0" borderId="0" xfId="0" applyFont="1" applyFill="1" applyAlignment="1">
      <alignment vertical="top" wrapText="1"/>
    </xf>
    <xf numFmtId="0" fontId="10" fillId="0" borderId="0" xfId="0" applyFont="1" applyFill="1" applyAlignment="1">
      <alignment/>
    </xf>
    <xf numFmtId="14" fontId="3" fillId="0" borderId="0" xfId="0" applyNumberFormat="1" applyFont="1" applyFill="1" applyAlignment="1">
      <alignment horizontal="center"/>
    </xf>
    <xf numFmtId="0" fontId="1" fillId="0" borderId="0" xfId="0" applyFont="1" applyFill="1" applyBorder="1" applyAlignment="1">
      <alignment horizontal="justify" vertical="top" wrapText="1"/>
    </xf>
    <xf numFmtId="179" fontId="3" fillId="0" borderId="0" xfId="15" applyNumberFormat="1" applyFont="1" applyFill="1" applyBorder="1" applyAlignment="1">
      <alignment horizontal="left" vertical="top" wrapText="1"/>
    </xf>
    <xf numFmtId="179" fontId="1" fillId="0" borderId="0" xfId="15" applyNumberFormat="1" applyFont="1" applyFill="1" applyBorder="1" applyAlignment="1">
      <alignment horizontal="left" vertical="top" wrapText="1"/>
    </xf>
    <xf numFmtId="0" fontId="1" fillId="0" borderId="0" xfId="0" applyFont="1" applyFill="1" applyBorder="1" applyAlignment="1">
      <alignment horizontal="justify" wrapText="1"/>
    </xf>
    <xf numFmtId="0" fontId="1" fillId="0" borderId="0" xfId="0" applyFont="1" applyFill="1" applyAlignment="1">
      <alignment vertical="center"/>
    </xf>
    <xf numFmtId="0" fontId="1" fillId="0" borderId="0" xfId="0" applyFont="1" applyFill="1" applyBorder="1" applyAlignment="1">
      <alignment vertical="center"/>
    </xf>
    <xf numFmtId="179" fontId="3" fillId="0" borderId="5" xfId="0" applyNumberFormat="1" applyFont="1" applyFill="1" applyBorder="1" applyAlignment="1">
      <alignment vertical="center"/>
    </xf>
    <xf numFmtId="179" fontId="1" fillId="0" borderId="5" xfId="0" applyNumberFormat="1" applyFont="1" applyFill="1" applyBorder="1" applyAlignment="1">
      <alignment vertical="center"/>
    </xf>
    <xf numFmtId="179" fontId="1" fillId="0" borderId="0" xfId="15" applyNumberFormat="1" applyFont="1" applyFill="1" applyAlignment="1">
      <alignment horizontal="justify" vertical="center" wrapText="1"/>
    </xf>
    <xf numFmtId="179" fontId="3" fillId="0" borderId="0" xfId="0" applyNumberFormat="1" applyFont="1" applyFill="1" applyBorder="1" applyAlignment="1">
      <alignment/>
    </xf>
    <xf numFmtId="179" fontId="1" fillId="0" borderId="0" xfId="0" applyNumberFormat="1" applyFont="1" applyFill="1" applyBorder="1" applyAlignment="1">
      <alignment/>
    </xf>
    <xf numFmtId="0" fontId="3" fillId="0" borderId="0" xfId="0" applyFont="1" applyFill="1" applyAlignment="1">
      <alignment/>
    </xf>
    <xf numFmtId="10" fontId="3" fillId="0" borderId="0" xfId="22" applyNumberFormat="1" applyFont="1" applyFill="1" applyAlignment="1">
      <alignment/>
    </xf>
    <xf numFmtId="10" fontId="3" fillId="0" borderId="0" xfId="15" applyNumberFormat="1" applyFont="1" applyFill="1" applyAlignment="1">
      <alignment/>
    </xf>
    <xf numFmtId="10" fontId="3" fillId="0" borderId="0" xfId="0" applyNumberFormat="1" applyFont="1" applyFill="1" applyAlignment="1">
      <alignment/>
    </xf>
    <xf numFmtId="0" fontId="3" fillId="0" borderId="0" xfId="0" applyFont="1" applyFill="1" applyAlignment="1">
      <alignment horizontal="right" wrapText="1"/>
    </xf>
    <xf numFmtId="197" fontId="3" fillId="0" borderId="0" xfId="0" applyNumberFormat="1" applyFont="1" applyFill="1" applyAlignment="1">
      <alignment/>
    </xf>
    <xf numFmtId="179" fontId="7" fillId="0" borderId="0" xfId="15" applyNumberFormat="1" applyFont="1" applyFill="1" applyAlignment="1">
      <alignment/>
    </xf>
    <xf numFmtId="179" fontId="7" fillId="0" borderId="2" xfId="15" applyNumberFormat="1" applyFont="1" applyFill="1" applyBorder="1" applyAlignment="1">
      <alignment/>
    </xf>
    <xf numFmtId="179" fontId="7" fillId="0" borderId="7" xfId="15" applyNumberFormat="1" applyFont="1" applyFill="1" applyBorder="1" applyAlignment="1">
      <alignment/>
    </xf>
    <xf numFmtId="179" fontId="7" fillId="0" borderId="4" xfId="15" applyNumberFormat="1" applyFont="1" applyFill="1" applyBorder="1" applyAlignment="1">
      <alignment/>
    </xf>
    <xf numFmtId="179" fontId="7" fillId="0" borderId="5" xfId="15" applyNumberFormat="1" applyFont="1" applyFill="1" applyBorder="1" applyAlignment="1">
      <alignment/>
    </xf>
    <xf numFmtId="0" fontId="5" fillId="0" borderId="0" xfId="0" applyFont="1" applyFill="1" applyAlignment="1">
      <alignment horizontal="justify" vertical="top" wrapText="1"/>
    </xf>
    <xf numFmtId="0" fontId="5" fillId="0" borderId="0" xfId="0" applyFont="1" applyFill="1" applyAlignment="1">
      <alignment/>
    </xf>
    <xf numFmtId="0" fontId="3" fillId="0" borderId="10" xfId="0" applyFont="1" applyFill="1" applyBorder="1" applyAlignment="1">
      <alignment horizontal="right"/>
    </xf>
    <xf numFmtId="14" fontId="3" fillId="0" borderId="11" xfId="0" applyNumberFormat="1" applyFont="1" applyFill="1" applyBorder="1" applyAlignment="1">
      <alignment horizontal="right"/>
    </xf>
    <xf numFmtId="179" fontId="3" fillId="0" borderId="12" xfId="15" applyNumberFormat="1" applyFont="1" applyFill="1" applyBorder="1" applyAlignment="1">
      <alignment/>
    </xf>
    <xf numFmtId="179" fontId="3" fillId="0" borderId="12" xfId="15" applyNumberFormat="1" applyFont="1" applyFill="1" applyBorder="1" applyAlignment="1">
      <alignment horizontal="right"/>
    </xf>
    <xf numFmtId="0" fontId="3" fillId="0" borderId="12" xfId="0" applyFont="1" applyFill="1" applyBorder="1" applyAlignment="1">
      <alignment/>
    </xf>
    <xf numFmtId="179" fontId="3" fillId="0" borderId="11" xfId="15" applyNumberFormat="1" applyFont="1" applyFill="1" applyBorder="1" applyAlignment="1">
      <alignment horizontal="right"/>
    </xf>
    <xf numFmtId="14" fontId="3" fillId="0" borderId="10" xfId="0" applyNumberFormat="1" applyFont="1" applyFill="1" applyBorder="1" applyAlignment="1">
      <alignment horizontal="right"/>
    </xf>
    <xf numFmtId="0" fontId="3" fillId="0" borderId="11" xfId="0" applyFont="1" applyFill="1" applyBorder="1" applyAlignment="1">
      <alignment horizontal="right"/>
    </xf>
    <xf numFmtId="43" fontId="3" fillId="0" borderId="12" xfId="15" applyNumberFormat="1" applyFont="1" applyFill="1" applyBorder="1" applyAlignment="1">
      <alignment horizontal="right"/>
    </xf>
    <xf numFmtId="10" fontId="3" fillId="0" borderId="12" xfId="22" applyNumberFormat="1" applyFont="1" applyFill="1" applyBorder="1" applyAlignment="1">
      <alignment horizontal="right"/>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indent="1"/>
    </xf>
    <xf numFmtId="179" fontId="1" fillId="0" borderId="0" xfId="15" applyNumberFormat="1" applyFont="1" applyFill="1" applyAlignment="1">
      <alignment horizontal="right"/>
    </xf>
    <xf numFmtId="179" fontId="1" fillId="0" borderId="1" xfId="15" applyNumberFormat="1" applyFont="1" applyFill="1" applyBorder="1" applyAlignment="1">
      <alignment horizontal="right"/>
    </xf>
    <xf numFmtId="0" fontId="1" fillId="0" borderId="0" xfId="0" applyFont="1" applyFill="1" applyAlignment="1">
      <alignment horizontal="right"/>
    </xf>
    <xf numFmtId="179" fontId="1" fillId="0" borderId="8" xfId="15" applyNumberFormat="1" applyFont="1" applyFill="1" applyBorder="1" applyAlignment="1">
      <alignment horizontal="right"/>
    </xf>
    <xf numFmtId="179" fontId="1" fillId="0" borderId="8" xfId="0" applyNumberFormat="1" applyFont="1" applyFill="1" applyBorder="1" applyAlignment="1">
      <alignment/>
    </xf>
    <xf numFmtId="179" fontId="1" fillId="0" borderId="0" xfId="0" applyNumberFormat="1" applyFont="1" applyFill="1" applyAlignment="1">
      <alignment/>
    </xf>
    <xf numFmtId="0" fontId="1" fillId="0" borderId="0" xfId="0" applyFont="1" applyFill="1" applyBorder="1" applyAlignment="1">
      <alignment horizontal="left" indent="1"/>
    </xf>
    <xf numFmtId="0" fontId="1" fillId="0" borderId="1" xfId="0" applyFont="1" applyFill="1" applyBorder="1" applyAlignment="1">
      <alignment horizontal="left" vertical="top" wrapText="1"/>
    </xf>
    <xf numFmtId="179" fontId="3" fillId="0" borderId="0" xfId="15" applyNumberFormat="1" applyFont="1" applyFill="1" applyAlignment="1">
      <alignment horizontal="right"/>
    </xf>
    <xf numFmtId="0" fontId="9" fillId="0" borderId="0" xfId="0" applyFont="1" applyFill="1" applyBorder="1" applyAlignment="1">
      <alignment horizontal="right" vertical="top" wrapText="1"/>
    </xf>
    <xf numFmtId="0" fontId="1" fillId="0" borderId="13" xfId="0" applyFont="1" applyFill="1" applyBorder="1" applyAlignment="1">
      <alignment/>
    </xf>
    <xf numFmtId="0" fontId="1" fillId="0" borderId="12" xfId="0" applyFont="1" applyFill="1" applyBorder="1" applyAlignment="1">
      <alignment/>
    </xf>
    <xf numFmtId="0" fontId="1" fillId="0" borderId="4" xfId="0" applyFont="1" applyFill="1" applyBorder="1" applyAlignment="1">
      <alignment horizontal="left" vertical="top" wrapText="1"/>
    </xf>
    <xf numFmtId="0" fontId="1" fillId="0" borderId="10" xfId="0" applyFont="1" applyFill="1" applyBorder="1" applyAlignment="1">
      <alignment/>
    </xf>
    <xf numFmtId="0" fontId="1" fillId="0" borderId="11" xfId="0" applyFont="1" applyFill="1" applyBorder="1" applyAlignment="1">
      <alignment/>
    </xf>
    <xf numFmtId="185" fontId="9" fillId="0" borderId="0" xfId="0" applyNumberFormat="1" applyFont="1" applyFill="1" applyAlignment="1">
      <alignment horizontal="right" vertical="top"/>
    </xf>
    <xf numFmtId="185" fontId="9" fillId="0" borderId="0" xfId="0" applyNumberFormat="1" applyFont="1" applyFill="1" applyAlignment="1">
      <alignment horizontal="right" vertical="top" wrapText="1"/>
    </xf>
    <xf numFmtId="185" fontId="2" fillId="0" borderId="0" xfId="0" applyNumberFormat="1" applyFont="1" applyFill="1" applyAlignment="1">
      <alignment horizontal="right" vertical="top" wrapText="1"/>
    </xf>
    <xf numFmtId="0" fontId="1" fillId="0" borderId="0" xfId="0" applyFont="1" applyFill="1" applyAlignment="1" quotePrefix="1">
      <alignment horizontal="justify" vertical="top"/>
    </xf>
    <xf numFmtId="179" fontId="6" fillId="0" borderId="0" xfId="15" applyNumberFormat="1" applyFont="1" applyFill="1" applyAlignment="1">
      <alignment/>
    </xf>
    <xf numFmtId="179" fontId="3" fillId="0" borderId="6" xfId="15" applyNumberFormat="1" applyFont="1" applyFill="1" applyBorder="1" applyAlignment="1">
      <alignment/>
    </xf>
    <xf numFmtId="0" fontId="13" fillId="0" borderId="0" xfId="0" applyFont="1" applyFill="1" applyAlignment="1">
      <alignment horizontal="right"/>
    </xf>
    <xf numFmtId="0" fontId="2" fillId="0" borderId="0" xfId="0" applyFont="1" applyFill="1" applyAlignment="1">
      <alignment horizontal="right"/>
    </xf>
    <xf numFmtId="0" fontId="9" fillId="0" borderId="0" xfId="0" applyFont="1" applyFill="1" applyAlignment="1">
      <alignment horizontal="right" wrapText="1"/>
    </xf>
    <xf numFmtId="184" fontId="7" fillId="0" borderId="0" xfId="22" applyNumberFormat="1" applyFont="1" applyFill="1" applyBorder="1" applyAlignment="1">
      <alignment horizontal="center"/>
    </xf>
    <xf numFmtId="179" fontId="3" fillId="0" borderId="0" xfId="15" applyNumberFormat="1" applyFont="1" applyFill="1" applyBorder="1" applyAlignment="1">
      <alignment/>
    </xf>
    <xf numFmtId="179" fontId="3" fillId="0" borderId="0" xfId="15" applyNumberFormat="1" applyFont="1" applyFill="1" applyAlignment="1">
      <alignment/>
    </xf>
    <xf numFmtId="0" fontId="1" fillId="0" borderId="13" xfId="0" applyFont="1" applyFill="1" applyBorder="1" applyAlignment="1">
      <alignment horizontal="left" vertical="top" wrapText="1"/>
    </xf>
    <xf numFmtId="0" fontId="1" fillId="0" borderId="0" xfId="0" applyFont="1" applyFill="1" applyAlignment="1">
      <alignment horizontal="left" wrapText="1"/>
    </xf>
    <xf numFmtId="0" fontId="1" fillId="0" borderId="8"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3" fillId="0" borderId="0" xfId="0" applyFont="1" applyFill="1" applyAlignment="1">
      <alignment horizontal="center"/>
    </xf>
    <xf numFmtId="179" fontId="3" fillId="0" borderId="0" xfId="15" applyNumberFormat="1" applyFont="1" applyFill="1" applyBorder="1" applyAlignment="1">
      <alignment/>
    </xf>
    <xf numFmtId="0" fontId="0" fillId="0" borderId="0" xfId="0" applyAlignment="1">
      <alignment horizontal="justify" vertical="top"/>
    </xf>
    <xf numFmtId="0" fontId="1" fillId="0" borderId="0" xfId="0" applyFont="1" applyFill="1" applyAlignment="1">
      <alignment horizontal="justify" vertical="top" wrapText="1"/>
    </xf>
    <xf numFmtId="0" fontId="13" fillId="0" borderId="0" xfId="0" applyFont="1" applyFill="1" applyAlignment="1">
      <alignment horizontal="justify" vertical="top" wrapText="1"/>
    </xf>
    <xf numFmtId="179" fontId="3" fillId="0" borderId="5" xfId="15" applyNumberFormat="1" applyFont="1" applyFill="1" applyBorder="1" applyAlignment="1">
      <alignment/>
    </xf>
    <xf numFmtId="179" fontId="3" fillId="0" borderId="4" xfId="15" applyNumberFormat="1" applyFont="1" applyFill="1" applyBorder="1" applyAlignment="1">
      <alignment/>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4" xfId="0" applyFont="1" applyFill="1" applyBorder="1" applyAlignment="1">
      <alignment horizontal="left" vertical="top" wrapText="1"/>
    </xf>
    <xf numFmtId="179" fontId="1" fillId="0" borderId="0" xfId="15" applyNumberFormat="1" applyFont="1" applyFill="1" applyAlignment="1">
      <alignment/>
    </xf>
    <xf numFmtId="179" fontId="1" fillId="0" borderId="4" xfId="15" applyNumberFormat="1" applyFont="1" applyFill="1" applyBorder="1" applyAlignment="1">
      <alignment/>
    </xf>
    <xf numFmtId="0" fontId="2" fillId="0" borderId="0" xfId="0" applyFont="1" applyAlignment="1">
      <alignment horizontal="left" vertical="top" wrapText="1"/>
    </xf>
    <xf numFmtId="0" fontId="2" fillId="0" borderId="0" xfId="0" applyFont="1" applyAlignment="1">
      <alignment horizontal="justify" vertical="top" wrapText="1"/>
    </xf>
    <xf numFmtId="0" fontId="9" fillId="0" borderId="0" xfId="0" applyFont="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2" fillId="0" borderId="0" xfId="0" applyFont="1" applyFill="1" applyAlignment="1">
      <alignment horizontal="justify" vertical="top" wrapText="1"/>
    </xf>
    <xf numFmtId="0" fontId="9" fillId="0" borderId="0" xfId="0" applyFont="1" applyAlignment="1">
      <alignment horizontal="left" vertical="top" wrapText="1"/>
    </xf>
    <xf numFmtId="0" fontId="9" fillId="0" borderId="0" xfId="0" applyFont="1" applyAlignment="1">
      <alignment vertical="top" wrapText="1"/>
    </xf>
    <xf numFmtId="0" fontId="1" fillId="0" borderId="0" xfId="0" applyFont="1" applyFill="1" applyAlignment="1">
      <alignment horizontal="justify" vertical="top"/>
    </xf>
    <xf numFmtId="0" fontId="1" fillId="0" borderId="0" xfId="0" applyFont="1" applyFill="1" applyAlignment="1">
      <alignment horizontal="justify" vertical="top" shrinkToFit="1"/>
    </xf>
    <xf numFmtId="0" fontId="0" fillId="0" borderId="0" xfId="0" applyAlignment="1">
      <alignment horizontal="justify" vertical="top" shrinkToFit="1"/>
    </xf>
    <xf numFmtId="0" fontId="3" fillId="0" borderId="7"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right"/>
    </xf>
    <xf numFmtId="0" fontId="1" fillId="0" borderId="10"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179" fontId="3" fillId="0" borderId="10" xfId="15" applyNumberFormat="1" applyFont="1" applyFill="1" applyBorder="1" applyAlignment="1">
      <alignment/>
    </xf>
    <xf numFmtId="179" fontId="3" fillId="0" borderId="15" xfId="15" applyNumberFormat="1" applyFont="1" applyFill="1" applyBorder="1" applyAlignment="1">
      <alignment/>
    </xf>
    <xf numFmtId="179" fontId="3" fillId="0" borderId="11" xfId="15" applyNumberFormat="1" applyFont="1" applyFill="1" applyBorder="1" applyAlignment="1">
      <alignment/>
    </xf>
    <xf numFmtId="179" fontId="3" fillId="0" borderId="16" xfId="15" applyNumberFormat="1" applyFont="1" applyFill="1" applyBorder="1" applyAlignment="1">
      <alignment/>
    </xf>
    <xf numFmtId="0" fontId="3" fillId="0" borderId="4" xfId="0" applyFont="1" applyFill="1" applyBorder="1" applyAlignment="1">
      <alignment horizontal="right" vertical="top" wrapText="1"/>
    </xf>
    <xf numFmtId="0" fontId="3" fillId="0" borderId="0" xfId="0" applyFont="1" applyFill="1" applyAlignment="1">
      <alignment horizontal="justify" vertical="top"/>
    </xf>
    <xf numFmtId="0" fontId="1" fillId="0" borderId="0" xfId="0" applyFont="1" applyFill="1" applyAlignment="1">
      <alignment horizontal="left" indent="2"/>
    </xf>
    <xf numFmtId="179" fontId="1" fillId="0" borderId="5" xfId="15" applyNumberFormat="1" applyFont="1" applyFill="1" applyBorder="1" applyAlignment="1">
      <alignment/>
    </xf>
    <xf numFmtId="179" fontId="1" fillId="0" borderId="11" xfId="15" applyNumberFormat="1" applyFont="1" applyFill="1" applyBorder="1" applyAlignment="1">
      <alignment/>
    </xf>
    <xf numFmtId="179" fontId="1" fillId="0" borderId="16" xfId="15" applyNumberFormat="1" applyFont="1" applyFill="1" applyBorder="1" applyAlignment="1">
      <alignment/>
    </xf>
    <xf numFmtId="3" fontId="1" fillId="0" borderId="13" xfId="0" applyNumberFormat="1" applyFont="1" applyFill="1" applyBorder="1" applyAlignment="1">
      <alignment horizontal="center"/>
    </xf>
    <xf numFmtId="3" fontId="1" fillId="0" borderId="14" xfId="0" applyNumberFormat="1" applyFont="1" applyFill="1" applyBorder="1" applyAlignment="1">
      <alignment horizontal="center"/>
    </xf>
    <xf numFmtId="0" fontId="3" fillId="0" borderId="1" xfId="0" applyFont="1" applyFill="1" applyBorder="1" applyAlignment="1">
      <alignment horizontal="center"/>
    </xf>
    <xf numFmtId="0" fontId="4" fillId="0" borderId="0" xfId="0" applyFont="1" applyFill="1" applyBorder="1" applyAlignment="1">
      <alignment horizontal="center"/>
    </xf>
    <xf numFmtId="0" fontId="6" fillId="0" borderId="0" xfId="0" applyFont="1" applyFill="1" applyBorder="1" applyAlignment="1">
      <alignment horizontal="center"/>
    </xf>
    <xf numFmtId="0" fontId="15" fillId="0" borderId="0" xfId="0" applyFont="1" applyFill="1" applyAlignment="1">
      <alignment horizontal="center"/>
    </xf>
    <xf numFmtId="0" fontId="1" fillId="0" borderId="0" xfId="0" applyFont="1" applyFill="1" applyAlignment="1">
      <alignment horizontal="left" vertical="top" wrapText="1" indent="1"/>
    </xf>
    <xf numFmtId="0" fontId="1" fillId="0" borderId="0" xfId="0" applyFont="1" applyFill="1" applyAlignment="1">
      <alignment horizontal="left" wrapText="1" indent="1"/>
    </xf>
    <xf numFmtId="0" fontId="1" fillId="0" borderId="9" xfId="0" applyFont="1" applyFill="1" applyBorder="1" applyAlignment="1">
      <alignment horizontal="left" vertical="top" wrapText="1"/>
    </xf>
    <xf numFmtId="179" fontId="1" fillId="0" borderId="0" xfId="15" applyNumberFormat="1" applyFont="1" applyFill="1" applyBorder="1" applyAlignment="1">
      <alignment/>
    </xf>
    <xf numFmtId="0" fontId="1" fillId="0" borderId="0" xfId="0" applyFont="1" applyFill="1" applyAlignment="1">
      <alignment wrapText="1"/>
    </xf>
    <xf numFmtId="179" fontId="1" fillId="0" borderId="0" xfId="15" applyNumberFormat="1" applyFont="1" applyFill="1" applyBorder="1" applyAlignment="1">
      <alignment horizontal="justify"/>
    </xf>
    <xf numFmtId="0" fontId="1" fillId="0" borderId="0" xfId="0" applyFont="1" applyAlignment="1">
      <alignment horizontal="justify" vertical="top" wrapText="1"/>
    </xf>
    <xf numFmtId="0" fontId="15" fillId="0" borderId="0" xfId="0" applyFont="1" applyFill="1" applyAlignment="1">
      <alignment horizontal="right" vertical="top" wrapText="1"/>
    </xf>
    <xf numFmtId="180" fontId="1" fillId="0" borderId="0" xfId="0" applyNumberFormat="1" applyFont="1" applyFill="1" applyAlignment="1" quotePrefix="1">
      <alignment horizontal="left"/>
    </xf>
    <xf numFmtId="179" fontId="1" fillId="0" borderId="10" xfId="15" applyNumberFormat="1" applyFont="1" applyFill="1" applyBorder="1" applyAlignment="1">
      <alignment/>
    </xf>
    <xf numFmtId="179" fontId="1" fillId="0" borderId="15" xfId="15" applyNumberFormat="1" applyFont="1" applyFill="1" applyBorder="1" applyAlignment="1">
      <alignment/>
    </xf>
    <xf numFmtId="0" fontId="3" fillId="0" borderId="0" xfId="0" applyFont="1" applyAlignment="1">
      <alignment horizontal="justify" vertical="top" wrapText="1"/>
    </xf>
    <xf numFmtId="0" fontId="0" fillId="0" borderId="0" xfId="0" applyFont="1" applyAlignment="1">
      <alignment horizontal="justify" vertical="top" wrapText="1"/>
    </xf>
    <xf numFmtId="179" fontId="1" fillId="0" borderId="0" xfId="15" applyNumberFormat="1" applyFont="1" applyFill="1" applyAlignment="1">
      <alignment/>
    </xf>
    <xf numFmtId="179" fontId="3" fillId="0" borderId="1" xfId="15" applyNumberFormat="1" applyFont="1" applyFill="1" applyBorder="1" applyAlignment="1">
      <alignment/>
    </xf>
    <xf numFmtId="0" fontId="3" fillId="0" borderId="9" xfId="0" applyFont="1" applyFill="1" applyBorder="1" applyAlignment="1">
      <alignment vertical="top" wrapText="1"/>
    </xf>
    <xf numFmtId="0" fontId="1" fillId="0" borderId="9" xfId="0" applyFont="1" applyFill="1" applyBorder="1" applyAlignment="1">
      <alignment vertical="top" wrapText="1"/>
    </xf>
    <xf numFmtId="0" fontId="3" fillId="0" borderId="3" xfId="0"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0" fontId="19" fillId="0" borderId="0" xfId="0" applyFont="1" applyFill="1" applyAlignment="1">
      <alignment horizontal="justify" vertical="top"/>
    </xf>
    <xf numFmtId="179" fontId="3" fillId="0" borderId="1" xfId="15" applyNumberFormat="1" applyFont="1" applyFill="1" applyBorder="1" applyAlignment="1">
      <alignment/>
    </xf>
    <xf numFmtId="0" fontId="3" fillId="0" borderId="0" xfId="0" applyFont="1" applyAlignment="1">
      <alignment horizontal="left" vertical="top" wrapText="1"/>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rrent%20Quarter%200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S02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egment0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PS0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announcement infor"/>
      <sheetName val="Other Inc- Details"/>
      <sheetName val="EI"/>
    </sheetNames>
    <sheetDataSet>
      <sheetData sheetId="0">
        <row r="8">
          <cell r="F8">
            <v>2410500</v>
          </cell>
          <cell r="H8">
            <v>805905</v>
          </cell>
        </row>
        <row r="9">
          <cell r="F9">
            <v>732</v>
          </cell>
          <cell r="H9">
            <v>13</v>
          </cell>
        </row>
        <row r="10">
          <cell r="F10">
            <v>38786</v>
          </cell>
          <cell r="H10">
            <v>7117</v>
          </cell>
        </row>
        <row r="12">
          <cell r="F12">
            <v>642286</v>
          </cell>
          <cell r="H12">
            <v>198259</v>
          </cell>
        </row>
        <row r="13">
          <cell r="F13">
            <v>-48329</v>
          </cell>
          <cell r="H13">
            <v>-11108</v>
          </cell>
        </row>
        <row r="14">
          <cell r="F14">
            <v>-88613</v>
          </cell>
          <cell r="H14">
            <v>-21777</v>
          </cell>
        </row>
        <row r="15">
          <cell r="F15">
            <v>14737</v>
          </cell>
          <cell r="H15">
            <v>-244</v>
          </cell>
        </row>
        <row r="17">
          <cell r="F17">
            <v>50421</v>
          </cell>
          <cell r="H17">
            <v>15895</v>
          </cell>
        </row>
        <row r="19">
          <cell r="F19">
            <v>-112269</v>
          </cell>
          <cell r="H19">
            <v>-40320</v>
          </cell>
        </row>
        <row r="21">
          <cell r="F21">
            <v>-107273</v>
          </cell>
          <cell r="H21">
            <v>-36157</v>
          </cell>
        </row>
      </sheetData>
      <sheetData sheetId="1">
        <row r="53">
          <cell r="D53">
            <v>115987</v>
          </cell>
          <cell r="F53">
            <v>36578</v>
          </cell>
        </row>
        <row r="54">
          <cell r="D54">
            <v>-7780</v>
          </cell>
          <cell r="F54">
            <v>-363</v>
          </cell>
        </row>
        <row r="55">
          <cell r="D55">
            <v>8598</v>
          </cell>
          <cell r="F55">
            <v>5901</v>
          </cell>
        </row>
        <row r="56">
          <cell r="D56">
            <v>1759</v>
          </cell>
          <cell r="F56">
            <v>-3700</v>
          </cell>
        </row>
        <row r="57">
          <cell r="D57">
            <v>-5680</v>
          </cell>
          <cell r="F57">
            <v>2519</v>
          </cell>
        </row>
        <row r="58">
          <cell r="D58">
            <v>-1425</v>
          </cell>
          <cell r="F58">
            <v>-1425</v>
          </cell>
        </row>
        <row r="59">
          <cell r="D59">
            <v>810</v>
          </cell>
          <cell r="F59">
            <v>810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Assoc"/>
      <sheetName val="Goodwill"/>
      <sheetName val="Debtors"/>
      <sheetName val="Sheet1"/>
      <sheetName val="OD"/>
      <sheetName val="ST Borrowings"/>
      <sheetName val="Creditors"/>
      <sheetName val="LT Liab"/>
      <sheetName val="NTA"/>
    </sheetNames>
    <sheetDataSet>
      <sheetData sheetId="0">
        <row r="10">
          <cell r="C10">
            <v>2671783</v>
          </cell>
        </row>
        <row r="12">
          <cell r="C12">
            <v>258463</v>
          </cell>
        </row>
        <row r="13">
          <cell r="C13">
            <v>18191</v>
          </cell>
        </row>
        <row r="14">
          <cell r="C14">
            <v>524985</v>
          </cell>
        </row>
        <row r="15">
          <cell r="C15">
            <v>657545</v>
          </cell>
        </row>
        <row r="17">
          <cell r="C17">
            <v>163629</v>
          </cell>
        </row>
        <row r="20">
          <cell r="C20">
            <v>274448</v>
          </cell>
        </row>
        <row r="21">
          <cell r="C21">
            <v>151828</v>
          </cell>
        </row>
        <row r="22">
          <cell r="C22">
            <v>238431</v>
          </cell>
        </row>
        <row r="23">
          <cell r="C23">
            <v>78823</v>
          </cell>
        </row>
        <row r="24">
          <cell r="C24">
            <v>792</v>
          </cell>
        </row>
        <row r="25">
          <cell r="C25">
            <v>5539</v>
          </cell>
        </row>
        <row r="26">
          <cell r="C26">
            <v>25562</v>
          </cell>
        </row>
        <row r="27">
          <cell r="C27">
            <v>61641</v>
          </cell>
        </row>
        <row r="28">
          <cell r="C28">
            <v>216632</v>
          </cell>
        </row>
        <row r="29">
          <cell r="C29">
            <v>201853</v>
          </cell>
        </row>
        <row r="32">
          <cell r="C32">
            <v>105877</v>
          </cell>
        </row>
        <row r="33">
          <cell r="C33">
            <v>275524</v>
          </cell>
        </row>
        <row r="34">
          <cell r="C34">
            <v>2739</v>
          </cell>
        </row>
        <row r="35">
          <cell r="C35">
            <v>194</v>
          </cell>
        </row>
        <row r="36">
          <cell r="C36">
            <v>27600</v>
          </cell>
        </row>
        <row r="37">
          <cell r="C37">
            <v>603086</v>
          </cell>
        </row>
        <row r="38">
          <cell r="C38">
            <v>30994</v>
          </cell>
        </row>
        <row r="43">
          <cell r="C43">
            <v>447988</v>
          </cell>
        </row>
        <row r="44">
          <cell r="C44">
            <v>-36275</v>
          </cell>
        </row>
        <row r="45">
          <cell r="C45">
            <v>1915970</v>
          </cell>
        </row>
        <row r="46">
          <cell r="C46">
            <v>57168</v>
          </cell>
        </row>
        <row r="47">
          <cell r="C47">
            <v>3918</v>
          </cell>
        </row>
        <row r="48">
          <cell r="C48">
            <v>43432</v>
          </cell>
        </row>
        <row r="49">
          <cell r="C49">
            <v>64540</v>
          </cell>
        </row>
        <row r="50">
          <cell r="C50">
            <v>16529</v>
          </cell>
        </row>
        <row r="51">
          <cell r="C51">
            <v>425006</v>
          </cell>
        </row>
        <row r="53">
          <cell r="C53">
            <v>940021</v>
          </cell>
        </row>
        <row r="54">
          <cell r="C54">
            <v>489298</v>
          </cell>
        </row>
        <row r="55">
          <cell r="C55">
            <v>21283</v>
          </cell>
        </row>
        <row r="56">
          <cell r="C56">
            <v>115253</v>
          </cell>
        </row>
      </sheetData>
      <sheetData sheetId="1">
        <row r="39">
          <cell r="C39">
            <v>-39460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T"/>
      <sheetName val="Summary"/>
      <sheetName val="IOIPB&amp; PHB Interest"/>
      <sheetName val="Sheet1"/>
    </sheetNames>
    <sheetDataSet>
      <sheetData sheetId="1">
        <row r="8">
          <cell r="B8">
            <v>708489</v>
          </cell>
        </row>
        <row r="9">
          <cell r="B9">
            <v>546146</v>
          </cell>
        </row>
        <row r="10">
          <cell r="B10">
            <v>60263</v>
          </cell>
        </row>
        <row r="12">
          <cell r="B12">
            <v>1654376</v>
          </cell>
        </row>
        <row r="13">
          <cell r="B13">
            <v>71458</v>
          </cell>
        </row>
        <row r="20">
          <cell r="B20">
            <v>441365</v>
          </cell>
        </row>
        <row r="21">
          <cell r="B21">
            <v>50682</v>
          </cell>
        </row>
        <row r="25">
          <cell r="B25">
            <v>228654</v>
          </cell>
          <cell r="F25">
            <v>70817</v>
          </cell>
        </row>
        <row r="26">
          <cell r="B26">
            <v>235036</v>
          </cell>
          <cell r="F26">
            <v>89442</v>
          </cell>
        </row>
        <row r="27">
          <cell r="B27">
            <v>25130</v>
          </cell>
          <cell r="F27">
            <v>6694</v>
          </cell>
        </row>
        <row r="29">
          <cell r="B29">
            <v>107832</v>
          </cell>
          <cell r="F29">
            <v>23340</v>
          </cell>
        </row>
        <row r="30">
          <cell r="B30">
            <v>23377</v>
          </cell>
          <cell r="F30">
            <v>1848</v>
          </cell>
        </row>
        <row r="32">
          <cell r="B32">
            <v>-45890</v>
          </cell>
          <cell r="F32">
            <v>-10510</v>
          </cell>
        </row>
        <row r="33">
          <cell r="B33">
            <v>-3637</v>
          </cell>
          <cell r="F33">
            <v>-606</v>
          </cell>
        </row>
        <row r="38">
          <cell r="B38">
            <v>1978143</v>
          </cell>
        </row>
        <row r="39">
          <cell r="B39">
            <v>1311705</v>
          </cell>
        </row>
        <row r="40">
          <cell r="B40">
            <v>601770</v>
          </cell>
        </row>
        <row r="42">
          <cell r="B42">
            <v>1119000</v>
          </cell>
        </row>
        <row r="43">
          <cell r="B43">
            <v>539527</v>
          </cell>
        </row>
      </sheetData>
      <sheetData sheetId="3">
        <row r="7">
          <cell r="D7">
            <v>29720</v>
          </cell>
        </row>
        <row r="8">
          <cell r="D8">
            <v>7337</v>
          </cell>
        </row>
        <row r="10">
          <cell r="D10">
            <v>100155</v>
          </cell>
        </row>
        <row r="11">
          <cell r="D11">
            <v>973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YTD"/>
      <sheetName val="QTR"/>
      <sheetName val="M"/>
      <sheetName val="Frango Extract"/>
    </sheetNames>
    <sheetDataSet>
      <sheetData sheetId="0">
        <row r="69">
          <cell r="D69">
            <v>41.21290593338846</v>
          </cell>
        </row>
        <row r="195">
          <cell r="D195">
            <v>38.63462137611721</v>
          </cell>
        </row>
      </sheetData>
      <sheetData sheetId="1">
        <row r="41">
          <cell r="D41">
            <v>11.950177213772553</v>
          </cell>
        </row>
        <row r="104">
          <cell r="D104">
            <v>10.816696991836368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9"/>
  <sheetViews>
    <sheetView showGridLines="0" tabSelected="1" workbookViewId="0" topLeftCell="A1">
      <selection activeCell="A1" sqref="A1:J1"/>
    </sheetView>
  </sheetViews>
  <sheetFormatPr defaultColWidth="9.140625" defaultRowHeight="12.75"/>
  <cols>
    <col min="1" max="1" width="2.140625" style="1" customWidth="1"/>
    <col min="2" max="2" width="2.8515625" style="1" customWidth="1"/>
    <col min="3" max="3" width="3.28125" style="1" customWidth="1"/>
    <col min="4" max="4" width="24.140625" style="1" customWidth="1"/>
    <col min="5" max="5" width="0.9921875" style="1" customWidth="1"/>
    <col min="6" max="6" width="12.57421875" style="19" customWidth="1"/>
    <col min="7" max="7" width="15.28125" style="1" customWidth="1"/>
    <col min="8" max="8" width="0.85546875" style="1" customWidth="1"/>
    <col min="9" max="9" width="11.8515625" style="19" customWidth="1"/>
    <col min="10" max="10" width="16.7109375" style="1" customWidth="1"/>
    <col min="11" max="16384" width="9.140625" style="1" customWidth="1"/>
  </cols>
  <sheetData>
    <row r="1" spans="1:13" ht="18.75">
      <c r="A1" s="300" t="s">
        <v>127</v>
      </c>
      <c r="B1" s="300"/>
      <c r="C1" s="300"/>
      <c r="D1" s="300"/>
      <c r="E1" s="300"/>
      <c r="F1" s="300"/>
      <c r="G1" s="300"/>
      <c r="H1" s="300"/>
      <c r="I1" s="300"/>
      <c r="J1" s="300"/>
      <c r="K1" s="7"/>
      <c r="L1" s="7"/>
      <c r="M1" s="7"/>
    </row>
    <row r="2" spans="1:13" ht="12.75">
      <c r="A2" s="301" t="s">
        <v>1</v>
      </c>
      <c r="B2" s="301"/>
      <c r="C2" s="301"/>
      <c r="D2" s="301"/>
      <c r="E2" s="301"/>
      <c r="F2" s="301"/>
      <c r="G2" s="301"/>
      <c r="H2" s="301"/>
      <c r="I2" s="301"/>
      <c r="J2" s="301"/>
      <c r="K2" s="8"/>
      <c r="L2" s="8"/>
      <c r="M2" s="8"/>
    </row>
    <row r="3" ht="12.75">
      <c r="J3" s="3"/>
    </row>
    <row r="4" spans="1:10" ht="14.25">
      <c r="A4" s="9" t="str">
        <f>"Quarterly report on consolidated results for the "&amp;Sheet1!B3&amp;" quarter ended "&amp;TEXT(Sheet1!B8,"dd mmmm yyyy")</f>
        <v>Quarterly report on consolidated results for the fourth quarter ended 30 June 2002</v>
      </c>
      <c r="J4" s="3"/>
    </row>
    <row r="5" spans="1:10" ht="12.75">
      <c r="A5" s="10" t="s">
        <v>174</v>
      </c>
      <c r="J5" s="3"/>
    </row>
    <row r="6" spans="6:10" s="2" customFormat="1" ht="14.25" customHeight="1">
      <c r="F6" s="103"/>
      <c r="I6" s="103"/>
      <c r="J6" s="4"/>
    </row>
    <row r="7" ht="12.75">
      <c r="A7" s="3" t="s">
        <v>167</v>
      </c>
    </row>
    <row r="8" ht="5.25" customHeight="1"/>
    <row r="9" spans="6:10" s="32" customFormat="1" ht="12">
      <c r="F9" s="299" t="str">
        <f>"INDIVIDUAL QUARTER ("&amp;Sheet1!B4&amp;")"</f>
        <v>INDIVIDUAL QUARTER (4Q)</v>
      </c>
      <c r="G9" s="299"/>
      <c r="I9" s="299" t="str">
        <f>"CUMULATIVE QUARTER ("&amp;Sheet1!B6&amp;" Mths)"</f>
        <v>CUMULATIVE QUARTER (12 Mths)</v>
      </c>
      <c r="J9" s="299"/>
    </row>
    <row r="10" spans="6:10" ht="48.75" customHeight="1">
      <c r="F10" s="104" t="s">
        <v>21</v>
      </c>
      <c r="G10" s="30" t="s">
        <v>126</v>
      </c>
      <c r="H10" s="31"/>
      <c r="I10" s="104" t="s">
        <v>125</v>
      </c>
      <c r="J10" s="30" t="s">
        <v>23</v>
      </c>
    </row>
    <row r="11" spans="6:10" s="29" customFormat="1" ht="17.25" customHeight="1">
      <c r="F11" s="105">
        <f>Sheet1!B8</f>
        <v>37437</v>
      </c>
      <c r="G11" s="48">
        <f>F11-365</f>
        <v>37072</v>
      </c>
      <c r="H11" s="31"/>
      <c r="I11" s="105">
        <f>Sheet1!B8</f>
        <v>37437</v>
      </c>
      <c r="J11" s="48">
        <f>I11-365</f>
        <v>37072</v>
      </c>
    </row>
    <row r="12" spans="6:10" s="29" customFormat="1" ht="12">
      <c r="F12" s="106" t="s">
        <v>16</v>
      </c>
      <c r="G12" s="31" t="s">
        <v>16</v>
      </c>
      <c r="H12" s="31"/>
      <c r="I12" s="106" t="s">
        <v>16</v>
      </c>
      <c r="J12" s="31" t="s">
        <v>16</v>
      </c>
    </row>
    <row r="13" ht="9" customHeight="1"/>
    <row r="14" spans="1:10" s="29" customFormat="1" ht="12.75" thickBot="1">
      <c r="A14" s="33">
        <v>1</v>
      </c>
      <c r="B14" s="33" t="s">
        <v>2</v>
      </c>
      <c r="C14" s="298" t="s">
        <v>185</v>
      </c>
      <c r="D14" s="298"/>
      <c r="E14" s="33"/>
      <c r="F14" s="184">
        <f>'[1]PL'!$H$8</f>
        <v>805905</v>
      </c>
      <c r="G14" s="74">
        <v>339986</v>
      </c>
      <c r="H14" s="34"/>
      <c r="I14" s="184">
        <f>'[1]PL'!$F$8</f>
        <v>2410500</v>
      </c>
      <c r="J14" s="74">
        <v>1291578</v>
      </c>
    </row>
    <row r="15" spans="1:10" s="29" customFormat="1" ht="12.75" thickBot="1">
      <c r="A15" s="33"/>
      <c r="B15" s="33" t="s">
        <v>3</v>
      </c>
      <c r="C15" s="298" t="s">
        <v>4</v>
      </c>
      <c r="D15" s="298"/>
      <c r="E15" s="33"/>
      <c r="F15" s="184">
        <f>'[1]PL'!$H$9</f>
        <v>13</v>
      </c>
      <c r="G15" s="74">
        <v>114</v>
      </c>
      <c r="H15" s="34"/>
      <c r="I15" s="184">
        <f>'[1]PL'!$F$9</f>
        <v>732</v>
      </c>
      <c r="J15" s="74">
        <v>275</v>
      </c>
    </row>
    <row r="16" spans="2:10" s="157" customFormat="1" ht="12.75" thickBot="1">
      <c r="B16" s="157" t="s">
        <v>5</v>
      </c>
      <c r="C16" s="302" t="s">
        <v>186</v>
      </c>
      <c r="D16" s="302"/>
      <c r="F16" s="184">
        <f>'[1]PL'!$H$10</f>
        <v>7117</v>
      </c>
      <c r="G16" s="160">
        <v>6660</v>
      </c>
      <c r="H16" s="110"/>
      <c r="I16" s="184">
        <f>'[1]PL'!$F$10</f>
        <v>38786</v>
      </c>
      <c r="J16" s="160">
        <v>36557</v>
      </c>
    </row>
    <row r="17" spans="3:10" s="29" customFormat="1" ht="8.25" customHeight="1">
      <c r="C17" s="37"/>
      <c r="D17" s="37"/>
      <c r="F17" s="107"/>
      <c r="G17" s="34"/>
      <c r="H17" s="34"/>
      <c r="I17" s="107"/>
      <c r="J17" s="34"/>
    </row>
    <row r="18" spans="1:10" s="29" customFormat="1" ht="57" customHeight="1">
      <c r="A18" s="35">
        <v>2</v>
      </c>
      <c r="B18" s="35" t="s">
        <v>2</v>
      </c>
      <c r="C18" s="297" t="s">
        <v>191</v>
      </c>
      <c r="D18" s="297"/>
      <c r="E18" s="297"/>
      <c r="F18" s="185">
        <f>'[1]PL'!$H$12</f>
        <v>198259</v>
      </c>
      <c r="G18" s="36">
        <v>104654</v>
      </c>
      <c r="H18" s="34"/>
      <c r="I18" s="185">
        <f>'[1]PL'!$F$12</f>
        <v>642286</v>
      </c>
      <c r="J18" s="36">
        <v>421401</v>
      </c>
    </row>
    <row r="19" spans="2:10" s="35" customFormat="1" ht="15" customHeight="1">
      <c r="B19" s="35" t="s">
        <v>3</v>
      </c>
      <c r="C19" s="297" t="s">
        <v>187</v>
      </c>
      <c r="D19" s="297"/>
      <c r="F19" s="185">
        <f>'[1]PL'!$H$13</f>
        <v>-11108</v>
      </c>
      <c r="G19" s="36">
        <v>-12433</v>
      </c>
      <c r="H19" s="36"/>
      <c r="I19" s="185">
        <f>'[1]PL'!$F$13</f>
        <v>-48329</v>
      </c>
      <c r="J19" s="36">
        <v>-49786</v>
      </c>
    </row>
    <row r="20" spans="2:10" s="35" customFormat="1" ht="15" customHeight="1">
      <c r="B20" s="35" t="s">
        <v>5</v>
      </c>
      <c r="C20" s="297" t="s">
        <v>188</v>
      </c>
      <c r="D20" s="297"/>
      <c r="F20" s="185">
        <f>'[1]PL'!$H$14</f>
        <v>-21777</v>
      </c>
      <c r="G20" s="36">
        <v>-15247</v>
      </c>
      <c r="H20" s="36"/>
      <c r="I20" s="185">
        <f>'[1]PL'!$F$14</f>
        <v>-88613</v>
      </c>
      <c r="J20" s="36">
        <v>-58052</v>
      </c>
    </row>
    <row r="21" spans="2:10" s="35" customFormat="1" ht="15" customHeight="1">
      <c r="B21" s="35" t="s">
        <v>6</v>
      </c>
      <c r="C21" s="297" t="s">
        <v>7</v>
      </c>
      <c r="D21" s="297"/>
      <c r="F21" s="186">
        <f>'[1]PL'!$H$15</f>
        <v>-244</v>
      </c>
      <c r="G21" s="75">
        <v>5863</v>
      </c>
      <c r="H21" s="36"/>
      <c r="I21" s="186">
        <f>'[1]PL'!$F$15</f>
        <v>14737</v>
      </c>
      <c r="J21" s="75">
        <v>94366</v>
      </c>
    </row>
    <row r="22" spans="1:10" s="29" customFormat="1" ht="25.5" customHeight="1">
      <c r="A22" s="35"/>
      <c r="B22" s="35" t="s">
        <v>8</v>
      </c>
      <c r="C22" s="297" t="s">
        <v>190</v>
      </c>
      <c r="D22" s="297"/>
      <c r="E22" s="39"/>
      <c r="F22" s="185">
        <f>SUM(F18:F21)</f>
        <v>165130</v>
      </c>
      <c r="G22" s="36">
        <f>SUM(G18:G21)</f>
        <v>82837</v>
      </c>
      <c r="H22" s="34"/>
      <c r="I22" s="185">
        <f>SUM(I18:I21)</f>
        <v>520081</v>
      </c>
      <c r="J22" s="36">
        <f>SUM(J18:J21)</f>
        <v>407929</v>
      </c>
    </row>
    <row r="23" spans="2:10" s="35" customFormat="1" ht="25.5" customHeight="1">
      <c r="B23" s="35" t="s">
        <v>9</v>
      </c>
      <c r="C23" s="297" t="s">
        <v>189</v>
      </c>
      <c r="D23" s="297"/>
      <c r="F23" s="186">
        <f>'[1]PL'!$H$17</f>
        <v>15895</v>
      </c>
      <c r="G23" s="75">
        <v>8387</v>
      </c>
      <c r="H23" s="36"/>
      <c r="I23" s="186">
        <f>'[1]PL'!$F$17</f>
        <v>50421</v>
      </c>
      <c r="J23" s="75">
        <v>50533</v>
      </c>
    </row>
    <row r="24" spans="1:10" s="29" customFormat="1" ht="50.25" customHeight="1">
      <c r="A24" s="35"/>
      <c r="B24" s="35" t="s">
        <v>10</v>
      </c>
      <c r="C24" s="303" t="s">
        <v>194</v>
      </c>
      <c r="D24" s="303"/>
      <c r="E24" s="303"/>
      <c r="F24" s="185">
        <f>F22+F23</f>
        <v>181025</v>
      </c>
      <c r="G24" s="36">
        <f>G22+G23</f>
        <v>91224</v>
      </c>
      <c r="H24" s="34"/>
      <c r="I24" s="185">
        <f>I22+I23</f>
        <v>570502</v>
      </c>
      <c r="J24" s="36">
        <f>J22+J23</f>
        <v>458462</v>
      </c>
    </row>
    <row r="25" spans="2:10" s="35" customFormat="1" ht="14.25" customHeight="1">
      <c r="B25" s="35" t="s">
        <v>11</v>
      </c>
      <c r="C25" s="35" t="s">
        <v>192</v>
      </c>
      <c r="F25" s="186">
        <f>'[1]PL'!$H$19</f>
        <v>-40320</v>
      </c>
      <c r="G25" s="75">
        <v>-29329</v>
      </c>
      <c r="H25" s="36"/>
      <c r="I25" s="186">
        <f>'[1]PL'!$F$19</f>
        <v>-112269</v>
      </c>
      <c r="J25" s="75">
        <v>-96264</v>
      </c>
    </row>
    <row r="26" spans="2:10" s="29" customFormat="1" ht="25.5" customHeight="1">
      <c r="B26" s="35" t="s">
        <v>13</v>
      </c>
      <c r="C26" s="35" t="s">
        <v>13</v>
      </c>
      <c r="D26" s="38" t="s">
        <v>193</v>
      </c>
      <c r="E26" s="42"/>
      <c r="F26" s="185">
        <f>F24+F25</f>
        <v>140705</v>
      </c>
      <c r="G26" s="36">
        <f>G24+G25</f>
        <v>61895</v>
      </c>
      <c r="H26" s="34"/>
      <c r="I26" s="185">
        <f>I24+I25</f>
        <v>458233</v>
      </c>
      <c r="J26" s="36">
        <f>J24+J25</f>
        <v>362198</v>
      </c>
    </row>
    <row r="27" spans="3:10" s="35" customFormat="1" ht="15.75" customHeight="1">
      <c r="C27" s="35" t="s">
        <v>14</v>
      </c>
      <c r="D27" s="43" t="s">
        <v>195</v>
      </c>
      <c r="F27" s="187">
        <f>'[1]PL'!$H$21</f>
        <v>-36157</v>
      </c>
      <c r="G27" s="99">
        <v>-21501</v>
      </c>
      <c r="H27" s="36"/>
      <c r="I27" s="187">
        <f>'[1]PL'!$F$21</f>
        <v>-107273</v>
      </c>
      <c r="J27" s="99">
        <v>-71070</v>
      </c>
    </row>
    <row r="28" spans="2:10" s="100" customFormat="1" ht="15.75" customHeight="1">
      <c r="B28" s="100" t="s">
        <v>15</v>
      </c>
      <c r="C28" s="100" t="s">
        <v>196</v>
      </c>
      <c r="D28" s="101"/>
      <c r="F28" s="187">
        <v>0</v>
      </c>
      <c r="G28" s="99">
        <v>0</v>
      </c>
      <c r="H28" s="99"/>
      <c r="I28" s="187">
        <v>0</v>
      </c>
      <c r="J28" s="99">
        <v>0</v>
      </c>
    </row>
    <row r="29" spans="2:10" s="29" customFormat="1" ht="41.25" customHeight="1">
      <c r="B29" s="35" t="s">
        <v>17</v>
      </c>
      <c r="C29" s="304" t="s">
        <v>235</v>
      </c>
      <c r="D29" s="304"/>
      <c r="E29" s="42"/>
      <c r="F29" s="188">
        <f>F26+F27+F28</f>
        <v>104548</v>
      </c>
      <c r="G29" s="78">
        <f>G26+G27+G28</f>
        <v>40394</v>
      </c>
      <c r="H29" s="34"/>
      <c r="I29" s="188">
        <f>I26+I27+I28</f>
        <v>350960</v>
      </c>
      <c r="J29" s="78">
        <f>J26+J27+J28</f>
        <v>291128</v>
      </c>
    </row>
    <row r="30" spans="2:10" s="35" customFormat="1" ht="12">
      <c r="B30" s="35" t="s">
        <v>20</v>
      </c>
      <c r="C30" s="35" t="s">
        <v>13</v>
      </c>
      <c r="D30" s="38" t="s">
        <v>18</v>
      </c>
      <c r="F30" s="189">
        <v>0</v>
      </c>
      <c r="G30" s="76">
        <v>0</v>
      </c>
      <c r="H30" s="36"/>
      <c r="I30" s="189">
        <v>0</v>
      </c>
      <c r="J30" s="76">
        <v>0</v>
      </c>
    </row>
    <row r="31" spans="3:10" s="35" customFormat="1" ht="12">
      <c r="C31" s="35" t="s">
        <v>14</v>
      </c>
      <c r="D31" s="38" t="s">
        <v>195</v>
      </c>
      <c r="F31" s="190">
        <v>0</v>
      </c>
      <c r="G31" s="77">
        <v>0</v>
      </c>
      <c r="H31" s="36"/>
      <c r="I31" s="190">
        <v>0</v>
      </c>
      <c r="J31" s="77">
        <v>0</v>
      </c>
    </row>
    <row r="32" spans="3:10" s="29" customFormat="1" ht="25.5" customHeight="1">
      <c r="C32" s="35" t="s">
        <v>19</v>
      </c>
      <c r="D32" s="38" t="s">
        <v>121</v>
      </c>
      <c r="E32" s="42"/>
      <c r="F32" s="188">
        <f>SUM(F30:F31)</f>
        <v>0</v>
      </c>
      <c r="G32" s="78">
        <f>SUM(G30:G31)</f>
        <v>0</v>
      </c>
      <c r="H32" s="34"/>
      <c r="I32" s="188">
        <f>SUM(I30:I31)</f>
        <v>0</v>
      </c>
      <c r="J32" s="78">
        <f>SUM(J30:J31)</f>
        <v>0</v>
      </c>
    </row>
    <row r="33" spans="1:10" s="29" customFormat="1" ht="27" customHeight="1" thickBot="1">
      <c r="A33" s="35"/>
      <c r="B33" s="35" t="s">
        <v>197</v>
      </c>
      <c r="C33" s="303" t="s">
        <v>236</v>
      </c>
      <c r="D33" s="303"/>
      <c r="E33" s="41"/>
      <c r="F33" s="191">
        <f>F29+F32</f>
        <v>104548</v>
      </c>
      <c r="G33" s="79">
        <f>G29+G32</f>
        <v>40394</v>
      </c>
      <c r="H33" s="40"/>
      <c r="I33" s="191">
        <f>I29+I32</f>
        <v>350960</v>
      </c>
      <c r="J33" s="79">
        <f>J29+J32</f>
        <v>291128</v>
      </c>
    </row>
    <row r="34" spans="1:10" s="29" customFormat="1" ht="18" customHeight="1">
      <c r="A34" s="35"/>
      <c r="B34" s="35"/>
      <c r="C34" s="42"/>
      <c r="D34" s="39"/>
      <c r="E34" s="39"/>
      <c r="F34" s="107"/>
      <c r="G34" s="34"/>
      <c r="H34" s="34"/>
      <c r="I34" s="107"/>
      <c r="J34" s="34"/>
    </row>
    <row r="35" spans="1:10" s="29" customFormat="1" ht="42.75" customHeight="1">
      <c r="A35" s="35">
        <v>3</v>
      </c>
      <c r="B35" s="35" t="s">
        <v>2</v>
      </c>
      <c r="C35" s="297" t="s">
        <v>198</v>
      </c>
      <c r="D35" s="297"/>
      <c r="E35" s="39"/>
      <c r="F35" s="107"/>
      <c r="G35" s="34"/>
      <c r="H35" s="34"/>
      <c r="I35" s="107"/>
      <c r="J35" s="34"/>
    </row>
    <row r="36" spans="3:10" s="108" customFormat="1" ht="17.25" customHeight="1">
      <c r="C36" s="61" t="s">
        <v>13</v>
      </c>
      <c r="D36" s="167" t="s">
        <v>287</v>
      </c>
      <c r="E36" s="61"/>
      <c r="F36" s="192">
        <f>'[4]QTR'!$D$41</f>
        <v>11.950177213772553</v>
      </c>
      <c r="G36" s="109">
        <v>4.81</v>
      </c>
      <c r="H36" s="110"/>
      <c r="I36" s="192">
        <f>'[4]YTD'!$D$69</f>
        <v>41.21290593338846</v>
      </c>
      <c r="J36" s="109">
        <v>34.62</v>
      </c>
    </row>
    <row r="37" spans="3:10" s="108" customFormat="1" ht="11.25" customHeight="1">
      <c r="C37" s="61"/>
      <c r="D37" s="166" t="s">
        <v>288</v>
      </c>
      <c r="E37" s="61"/>
      <c r="F37" s="192"/>
      <c r="G37" s="109"/>
      <c r="H37" s="110"/>
      <c r="I37" s="192"/>
      <c r="J37" s="109"/>
    </row>
    <row r="38" spans="3:10" s="108" customFormat="1" ht="50.25" customHeight="1">
      <c r="C38" s="61"/>
      <c r="D38" s="165" t="s">
        <v>325</v>
      </c>
      <c r="E38" s="61"/>
      <c r="F38" s="192"/>
      <c r="G38" s="109"/>
      <c r="H38" s="110"/>
      <c r="I38" s="192"/>
      <c r="J38" s="109"/>
    </row>
    <row r="39" spans="3:10" s="108" customFormat="1" ht="13.5" customHeight="1">
      <c r="C39" s="61"/>
      <c r="D39" s="166" t="s">
        <v>289</v>
      </c>
      <c r="E39" s="61"/>
      <c r="F39" s="192"/>
      <c r="G39" s="109"/>
      <c r="H39" s="110"/>
      <c r="I39" s="192"/>
      <c r="J39" s="109"/>
    </row>
    <row r="40" spans="3:10" s="108" customFormat="1" ht="48.75" customHeight="1">
      <c r="C40" s="61"/>
      <c r="D40" s="165" t="s">
        <v>307</v>
      </c>
      <c r="E40" s="61"/>
      <c r="F40" s="192"/>
      <c r="G40" s="109"/>
      <c r="H40" s="110"/>
      <c r="I40" s="192"/>
      <c r="J40" s="109"/>
    </row>
    <row r="41" spans="3:10" s="108" customFormat="1" ht="5.25" customHeight="1">
      <c r="C41" s="61"/>
      <c r="D41" s="165"/>
      <c r="E41" s="61"/>
      <c r="F41" s="192"/>
      <c r="G41" s="109"/>
      <c r="H41" s="110"/>
      <c r="I41" s="192"/>
      <c r="J41" s="109"/>
    </row>
    <row r="42" spans="3:10" s="108" customFormat="1" ht="15.75" customHeight="1">
      <c r="C42" s="61" t="s">
        <v>14</v>
      </c>
      <c r="D42" s="168" t="s">
        <v>290</v>
      </c>
      <c r="E42" s="61"/>
      <c r="F42" s="192">
        <f>'[4]QTR'!$D$104</f>
        <v>10.816696991836368</v>
      </c>
      <c r="G42" s="111">
        <v>4.81</v>
      </c>
      <c r="H42" s="110"/>
      <c r="I42" s="192">
        <f>'[4]YTD'!$D$195</f>
        <v>38.63462137611721</v>
      </c>
      <c r="J42" s="111">
        <v>34.56</v>
      </c>
    </row>
    <row r="43" spans="3:10" s="108" customFormat="1" ht="12.75" customHeight="1">
      <c r="C43" s="61"/>
      <c r="D43" s="166" t="s">
        <v>288</v>
      </c>
      <c r="E43" s="61"/>
      <c r="F43" s="192"/>
      <c r="G43" s="111"/>
      <c r="H43" s="110"/>
      <c r="I43" s="192"/>
      <c r="J43" s="111"/>
    </row>
    <row r="44" spans="3:10" s="108" customFormat="1" ht="52.5" customHeight="1">
      <c r="C44" s="61"/>
      <c r="D44" s="165" t="s">
        <v>308</v>
      </c>
      <c r="E44" s="61"/>
      <c r="F44" s="192"/>
      <c r="G44" s="111"/>
      <c r="H44" s="110"/>
      <c r="I44" s="192"/>
      <c r="J44" s="111"/>
    </row>
    <row r="45" spans="3:10" s="108" customFormat="1" ht="15" customHeight="1">
      <c r="C45" s="61"/>
      <c r="D45" s="166" t="s">
        <v>289</v>
      </c>
      <c r="E45" s="61"/>
      <c r="F45" s="192"/>
      <c r="G45" s="111"/>
      <c r="H45" s="110"/>
      <c r="I45" s="192"/>
      <c r="J45" s="111"/>
    </row>
    <row r="46" spans="3:10" s="108" customFormat="1" ht="51" customHeight="1">
      <c r="C46" s="61"/>
      <c r="D46" s="165" t="s">
        <v>353</v>
      </c>
      <c r="E46" s="61"/>
      <c r="F46" s="192"/>
      <c r="G46" s="111"/>
      <c r="H46" s="110"/>
      <c r="I46" s="192"/>
      <c r="J46" s="111"/>
    </row>
    <row r="47" spans="3:10" s="29" customFormat="1" ht="12">
      <c r="C47" s="37"/>
      <c r="D47" s="37"/>
      <c r="F47" s="107"/>
      <c r="G47" s="34"/>
      <c r="H47" s="34"/>
      <c r="I47" s="107"/>
      <c r="J47" s="34"/>
    </row>
    <row r="48" spans="1:10" s="29" customFormat="1" ht="12" hidden="1">
      <c r="A48" s="29">
        <v>4</v>
      </c>
      <c r="C48" s="37" t="s">
        <v>24</v>
      </c>
      <c r="D48" s="37"/>
      <c r="F48" s="87">
        <f>(2046662-50646-702)/845036613*1000</f>
        <v>2.361216034079697</v>
      </c>
      <c r="G48" s="44">
        <f>(2046662-50646-702)/845036613*1000</f>
        <v>2.361216034079697</v>
      </c>
      <c r="H48" s="34"/>
      <c r="I48" s="87">
        <f>(2046662-50646-702)/845036613*1000</f>
        <v>2.361216034079697</v>
      </c>
      <c r="J48" s="44">
        <f>(2046662-50646-702)/845036613*1000</f>
        <v>2.361216034079697</v>
      </c>
    </row>
    <row r="49" spans="3:10" s="29" customFormat="1" ht="12" hidden="1">
      <c r="C49" s="37"/>
      <c r="D49" s="37"/>
      <c r="F49" s="107"/>
      <c r="G49" s="34"/>
      <c r="H49" s="34"/>
      <c r="I49" s="107"/>
      <c r="J49" s="34"/>
    </row>
    <row r="50" spans="1:10" s="29" customFormat="1" ht="12" hidden="1">
      <c r="A50" s="29">
        <v>5</v>
      </c>
      <c r="B50" s="29" t="s">
        <v>2</v>
      </c>
      <c r="C50" s="37" t="s">
        <v>25</v>
      </c>
      <c r="D50" s="37"/>
      <c r="F50" s="107">
        <v>0</v>
      </c>
      <c r="G50" s="34">
        <v>0</v>
      </c>
      <c r="H50" s="34"/>
      <c r="I50" s="107">
        <v>0</v>
      </c>
      <c r="J50" s="34">
        <v>0</v>
      </c>
    </row>
    <row r="51" spans="2:10" s="29" customFormat="1" ht="12" hidden="1">
      <c r="B51" s="29" t="s">
        <v>3</v>
      </c>
      <c r="C51" s="37" t="s">
        <v>26</v>
      </c>
      <c r="D51" s="37"/>
      <c r="F51" s="107">
        <v>0</v>
      </c>
      <c r="G51" s="34">
        <v>0</v>
      </c>
      <c r="H51" s="34"/>
      <c r="I51" s="107">
        <v>0</v>
      </c>
      <c r="J51" s="34">
        <v>0</v>
      </c>
    </row>
    <row r="52" spans="3:10" s="29" customFormat="1" ht="12" hidden="1">
      <c r="C52" s="37"/>
      <c r="D52" s="37"/>
      <c r="F52" s="107"/>
      <c r="G52" s="34"/>
      <c r="H52" s="34"/>
      <c r="I52" s="107"/>
      <c r="J52" s="34"/>
    </row>
    <row r="53" spans="1:10" s="157" customFormat="1" ht="17.25" customHeight="1">
      <c r="A53" s="157">
        <v>4</v>
      </c>
      <c r="B53" s="157" t="s">
        <v>2</v>
      </c>
      <c r="C53" s="157" t="s">
        <v>215</v>
      </c>
      <c r="F53" s="269">
        <v>9</v>
      </c>
      <c r="G53" s="158">
        <v>7.5</v>
      </c>
      <c r="H53" s="159"/>
      <c r="I53" s="269">
        <v>15</v>
      </c>
      <c r="J53" s="158">
        <v>12.5</v>
      </c>
    </row>
    <row r="54" spans="1:10" s="61" customFormat="1" ht="39.75" customHeight="1">
      <c r="A54" s="157"/>
      <c r="B54" s="157" t="s">
        <v>3</v>
      </c>
      <c r="C54" s="157" t="s">
        <v>145</v>
      </c>
      <c r="F54" s="270" t="s">
        <v>360</v>
      </c>
      <c r="G54" s="271" t="s">
        <v>326</v>
      </c>
      <c r="I54" s="270" t="s">
        <v>337</v>
      </c>
      <c r="J54" s="271" t="s">
        <v>306</v>
      </c>
    </row>
    <row r="55" spans="3:10" ht="12.75">
      <c r="C55" s="12"/>
      <c r="D55" s="12"/>
      <c r="E55" s="143"/>
      <c r="F55" s="120"/>
      <c r="G55" s="143"/>
      <c r="H55" s="143"/>
      <c r="I55" s="120"/>
      <c r="J55" s="143"/>
    </row>
    <row r="56" spans="3:9" ht="12.75">
      <c r="C56" s="12"/>
      <c r="D56" s="12"/>
      <c r="F56" s="18"/>
      <c r="I56" s="18"/>
    </row>
    <row r="57" spans="3:9" ht="12.75">
      <c r="C57" s="12"/>
      <c r="D57" s="12"/>
      <c r="F57" s="18"/>
      <c r="I57" s="18"/>
    </row>
    <row r="58" spans="1:9" ht="12.75">
      <c r="A58" s="57"/>
      <c r="C58" s="12"/>
      <c r="D58" s="12"/>
      <c r="F58" s="18"/>
      <c r="I58" s="18"/>
    </row>
    <row r="59" spans="3:9" ht="12.75">
      <c r="C59" s="12"/>
      <c r="D59" s="12"/>
      <c r="F59" s="18"/>
      <c r="I59" s="18"/>
    </row>
    <row r="60" spans="3:6" ht="12.75">
      <c r="C60" s="12"/>
      <c r="D60" s="12"/>
      <c r="F60" s="18"/>
    </row>
    <row r="61" spans="3:6" ht="12.75">
      <c r="C61" s="12"/>
      <c r="D61" s="12"/>
      <c r="F61" s="18"/>
    </row>
    <row r="62" spans="3:6" ht="12.75">
      <c r="C62" s="12"/>
      <c r="D62" s="12"/>
      <c r="F62" s="18"/>
    </row>
    <row r="63" spans="3:6" ht="12.75">
      <c r="C63" s="12"/>
      <c r="D63" s="12"/>
      <c r="F63" s="18"/>
    </row>
    <row r="64" spans="3:6" ht="12.75">
      <c r="C64" s="12"/>
      <c r="D64" s="12"/>
      <c r="F64" s="18"/>
    </row>
    <row r="65" spans="3:6" ht="12.75">
      <c r="C65" s="12"/>
      <c r="D65" s="12"/>
      <c r="F65" s="18"/>
    </row>
    <row r="66" spans="3:6" ht="12.75">
      <c r="C66" s="12"/>
      <c r="D66" s="12"/>
      <c r="F66" s="18"/>
    </row>
    <row r="67" spans="3:4" ht="12.75">
      <c r="C67" s="12"/>
      <c r="D67" s="12"/>
    </row>
    <row r="68" spans="3:4" ht="12.75">
      <c r="C68" s="12"/>
      <c r="D68" s="12"/>
    </row>
    <row r="69" spans="3:4" ht="12.75">
      <c r="C69" s="12"/>
      <c r="D69" s="12"/>
    </row>
  </sheetData>
  <mergeCells count="17">
    <mergeCell ref="C35:D35"/>
    <mergeCell ref="C23:D23"/>
    <mergeCell ref="C33:D33"/>
    <mergeCell ref="C29:D29"/>
    <mergeCell ref="C24:E24"/>
    <mergeCell ref="A1:J1"/>
    <mergeCell ref="A2:J2"/>
    <mergeCell ref="C15:D15"/>
    <mergeCell ref="C16:D16"/>
    <mergeCell ref="C21:D21"/>
    <mergeCell ref="C22:D22"/>
    <mergeCell ref="C14:D14"/>
    <mergeCell ref="I9:J9"/>
    <mergeCell ref="F9:G9"/>
    <mergeCell ref="C19:D19"/>
    <mergeCell ref="C20:D20"/>
    <mergeCell ref="C18:E18"/>
  </mergeCells>
  <printOptions/>
  <pageMargins left="0.91" right="0.48" top="1.34" bottom="1.17" header="0.38" footer="1.1"/>
  <pageSetup horizontalDpi="300" verticalDpi="300" orientation="portrait" paperSize="9" scale="98" r:id="rId1"/>
  <headerFooter alignWithMargins="0">
    <oddFooter>&amp;C&amp;"Times New Roman,Regular"&amp;7- Page &amp;P -</oddFooter>
  </headerFooter>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M93"/>
  <sheetViews>
    <sheetView showGridLines="0" workbookViewId="0" topLeftCell="A1">
      <selection activeCell="A1" sqref="A1:I1"/>
    </sheetView>
  </sheetViews>
  <sheetFormatPr defaultColWidth="9.140625" defaultRowHeight="12.75"/>
  <cols>
    <col min="1" max="1" width="3.421875" style="1" customWidth="1"/>
    <col min="2" max="2" width="38.140625" style="1" customWidth="1"/>
    <col min="3" max="3" width="16.28125" style="19" customWidth="1"/>
    <col min="4" max="4" width="0.13671875" style="1" hidden="1" customWidth="1"/>
    <col min="5" max="5" width="1.28515625" style="1" customWidth="1"/>
    <col min="6" max="6" width="16.28125" style="1" customWidth="1"/>
    <col min="7" max="7" width="0.13671875" style="1" hidden="1" customWidth="1"/>
    <col min="8" max="8" width="9.421875" style="1" customWidth="1"/>
    <col min="9" max="16384" width="9.140625" style="1" customWidth="1"/>
  </cols>
  <sheetData>
    <row r="1" spans="1:13" ht="18.75">
      <c r="A1" s="300" t="s">
        <v>128</v>
      </c>
      <c r="B1" s="300"/>
      <c r="C1" s="300"/>
      <c r="D1" s="300"/>
      <c r="E1" s="300"/>
      <c r="F1" s="300"/>
      <c r="G1" s="300"/>
      <c r="H1" s="300"/>
      <c r="I1" s="300"/>
      <c r="J1" s="7"/>
      <c r="K1" s="7"/>
      <c r="L1" s="7"/>
      <c r="M1" s="7"/>
    </row>
    <row r="2" spans="1:13" ht="12.75">
      <c r="A2" s="301" t="s">
        <v>1</v>
      </c>
      <c r="B2" s="301"/>
      <c r="C2" s="301"/>
      <c r="D2" s="301"/>
      <c r="E2" s="301"/>
      <c r="F2" s="301"/>
      <c r="G2" s="301"/>
      <c r="H2" s="301"/>
      <c r="I2" s="301"/>
      <c r="J2" s="45"/>
      <c r="K2" s="8"/>
      <c r="L2" s="8"/>
      <c r="M2" s="8"/>
    </row>
    <row r="3" ht="7.5" customHeight="1">
      <c r="J3" s="3"/>
    </row>
    <row r="4" spans="1:10" ht="14.25">
      <c r="A4" s="9" t="str">
        <f>PL!A4</f>
        <v>Quarterly report on consolidated results for the fourth quarter ended 30 June 2002</v>
      </c>
      <c r="J4" s="3"/>
    </row>
    <row r="5" spans="1:10" ht="12.75">
      <c r="A5" s="10" t="s">
        <v>174</v>
      </c>
      <c r="J5" s="3"/>
    </row>
    <row r="6" spans="1:9" s="2" customFormat="1" ht="4.5" customHeight="1">
      <c r="A6" s="13"/>
      <c r="B6" s="13"/>
      <c r="C6" s="112"/>
      <c r="D6" s="46"/>
      <c r="E6" s="13"/>
      <c r="F6" s="13"/>
      <c r="G6" s="13"/>
      <c r="H6" s="13"/>
      <c r="I6" s="4"/>
    </row>
    <row r="7" ht="12.75">
      <c r="A7" s="3" t="s">
        <v>173</v>
      </c>
    </row>
    <row r="8" ht="3" customHeight="1"/>
    <row r="9" spans="3:7" s="29" customFormat="1" ht="37.5" customHeight="1">
      <c r="C9" s="104" t="s">
        <v>27</v>
      </c>
      <c r="D9" s="30" t="s">
        <v>22</v>
      </c>
      <c r="E9" s="31"/>
      <c r="F9" s="30" t="s">
        <v>28</v>
      </c>
      <c r="G9" s="47" t="s">
        <v>23</v>
      </c>
    </row>
    <row r="10" spans="3:7" s="29" customFormat="1" ht="12">
      <c r="C10" s="105">
        <f>Sheet1!B8</f>
        <v>37437</v>
      </c>
      <c r="D10" s="48">
        <v>36433</v>
      </c>
      <c r="E10" s="31"/>
      <c r="F10" s="48">
        <v>37072</v>
      </c>
      <c r="G10" s="49">
        <v>36433</v>
      </c>
    </row>
    <row r="11" spans="3:7" s="29" customFormat="1" ht="12">
      <c r="C11" s="106" t="s">
        <v>16</v>
      </c>
      <c r="D11" s="31" t="s">
        <v>16</v>
      </c>
      <c r="E11" s="31"/>
      <c r="F11" s="31" t="s">
        <v>16</v>
      </c>
      <c r="G11" s="28" t="s">
        <v>16</v>
      </c>
    </row>
    <row r="12" spans="3:7" s="29" customFormat="1" ht="12">
      <c r="C12" s="113" t="s">
        <v>176</v>
      </c>
      <c r="D12" s="31"/>
      <c r="E12" s="31"/>
      <c r="F12" s="90" t="s">
        <v>177</v>
      </c>
      <c r="G12" s="28"/>
    </row>
    <row r="13" s="29" customFormat="1" ht="5.25" customHeight="1">
      <c r="C13" s="108"/>
    </row>
    <row r="14" spans="1:6" s="29" customFormat="1" ht="12">
      <c r="A14" s="29">
        <v>1</v>
      </c>
      <c r="B14" s="52" t="s">
        <v>203</v>
      </c>
      <c r="C14" s="107">
        <f>'[2]BS'!$C10</f>
        <v>2671783</v>
      </c>
      <c r="D14" s="34"/>
      <c r="E14" s="34"/>
      <c r="F14" s="34">
        <v>2102601</v>
      </c>
    </row>
    <row r="15" spans="1:6" s="29" customFormat="1" ht="12">
      <c r="A15" s="29">
        <v>2</v>
      </c>
      <c r="B15" s="52" t="s">
        <v>212</v>
      </c>
      <c r="C15" s="107">
        <f>'[2]BS'!$C12</f>
        <v>258463</v>
      </c>
      <c r="D15" s="34"/>
      <c r="E15" s="34"/>
      <c r="F15" s="34">
        <v>409271</v>
      </c>
    </row>
    <row r="16" spans="1:6" s="29" customFormat="1" ht="12">
      <c r="A16" s="29">
        <v>3</v>
      </c>
      <c r="B16" s="52" t="s">
        <v>168</v>
      </c>
      <c r="C16" s="107">
        <f>'[2]BS'!$C13</f>
        <v>18191</v>
      </c>
      <c r="D16" s="34"/>
      <c r="E16" s="34"/>
      <c r="F16" s="34">
        <v>33276</v>
      </c>
    </row>
    <row r="17" spans="1:6" s="29" customFormat="1" ht="12">
      <c r="A17" s="29">
        <v>4</v>
      </c>
      <c r="B17" s="52" t="s">
        <v>146</v>
      </c>
      <c r="C17" s="107">
        <f>'[2]BS'!$C14</f>
        <v>524985</v>
      </c>
      <c r="D17" s="34"/>
      <c r="E17" s="34"/>
      <c r="F17" s="34">
        <v>512766</v>
      </c>
    </row>
    <row r="18" spans="1:6" s="29" customFormat="1" ht="12">
      <c r="A18" s="29">
        <v>5</v>
      </c>
      <c r="B18" s="52" t="s">
        <v>147</v>
      </c>
      <c r="C18" s="107">
        <f>'[2]BS'!$C15</f>
        <v>657545</v>
      </c>
      <c r="D18" s="34"/>
      <c r="E18" s="34"/>
      <c r="F18" s="34">
        <v>521860</v>
      </c>
    </row>
    <row r="19" spans="1:6" s="29" customFormat="1" ht="12">
      <c r="A19" s="29">
        <v>6</v>
      </c>
      <c r="B19" s="52" t="s">
        <v>163</v>
      </c>
      <c r="C19" s="107">
        <f>'[2]BS'!$C$17</f>
        <v>163629</v>
      </c>
      <c r="D19" s="34"/>
      <c r="E19" s="34"/>
      <c r="F19" s="34">
        <v>78689</v>
      </c>
    </row>
    <row r="20" spans="1:6" s="29" customFormat="1" ht="12">
      <c r="A20" s="29">
        <v>7</v>
      </c>
      <c r="B20" s="52" t="s">
        <v>148</v>
      </c>
      <c r="C20" s="107"/>
      <c r="D20" s="34"/>
      <c r="E20" s="34"/>
      <c r="F20" s="34"/>
    </row>
    <row r="21" spans="2:6" s="29" customFormat="1" ht="12">
      <c r="B21" s="50" t="s">
        <v>149</v>
      </c>
      <c r="C21" s="114">
        <f>'[2]BS'!$C20</f>
        <v>274448</v>
      </c>
      <c r="D21" s="34"/>
      <c r="E21" s="34"/>
      <c r="F21" s="55">
        <v>285687</v>
      </c>
    </row>
    <row r="22" spans="2:6" s="29" customFormat="1" ht="12">
      <c r="B22" s="50" t="s">
        <v>210</v>
      </c>
      <c r="C22" s="115">
        <f>'[2]BS'!$C21</f>
        <v>151828</v>
      </c>
      <c r="D22" s="34"/>
      <c r="E22" s="34"/>
      <c r="F22" s="56">
        <v>84291</v>
      </c>
    </row>
    <row r="23" spans="2:6" s="29" customFormat="1" ht="12">
      <c r="B23" s="50" t="s">
        <v>205</v>
      </c>
      <c r="C23" s="115">
        <f>'[2]BS'!$C22</f>
        <v>238431</v>
      </c>
      <c r="D23" s="34"/>
      <c r="E23" s="34"/>
      <c r="F23" s="56">
        <v>81866</v>
      </c>
    </row>
    <row r="24" spans="2:6" s="29" customFormat="1" ht="12">
      <c r="B24" s="50" t="s">
        <v>206</v>
      </c>
      <c r="C24" s="115">
        <f>'[2]BS'!$C23</f>
        <v>78823</v>
      </c>
      <c r="D24" s="34"/>
      <c r="E24" s="34"/>
      <c r="F24" s="56">
        <v>100674</v>
      </c>
    </row>
    <row r="25" spans="2:6" s="29" customFormat="1" ht="12">
      <c r="B25" s="50" t="s">
        <v>237</v>
      </c>
      <c r="C25" s="115">
        <f>'[2]BS'!$C24</f>
        <v>792</v>
      </c>
      <c r="D25" s="34"/>
      <c r="E25" s="34"/>
      <c r="F25" s="56">
        <v>4223</v>
      </c>
    </row>
    <row r="26" spans="2:6" s="29" customFormat="1" ht="12">
      <c r="B26" s="50" t="s">
        <v>238</v>
      </c>
      <c r="C26" s="115">
        <f>'[2]BS'!$C25</f>
        <v>5539</v>
      </c>
      <c r="D26" s="34"/>
      <c r="E26" s="34"/>
      <c r="F26" s="56">
        <v>6707</v>
      </c>
    </row>
    <row r="27" spans="2:6" s="29" customFormat="1" ht="12">
      <c r="B27" s="50" t="s">
        <v>216</v>
      </c>
      <c r="C27" s="115">
        <v>10187</v>
      </c>
      <c r="D27" s="34"/>
      <c r="E27" s="34"/>
      <c r="F27" s="56">
        <v>11206</v>
      </c>
    </row>
    <row r="28" spans="2:6" s="29" customFormat="1" ht="12">
      <c r="B28" s="50" t="s">
        <v>204</v>
      </c>
      <c r="C28" s="115">
        <f>'[2]BS'!$C$26</f>
        <v>25562</v>
      </c>
      <c r="D28" s="34"/>
      <c r="E28" s="34"/>
      <c r="F28" s="56">
        <v>0</v>
      </c>
    </row>
    <row r="29" spans="2:6" s="29" customFormat="1" ht="12">
      <c r="B29" s="50" t="s">
        <v>328</v>
      </c>
      <c r="C29" s="115">
        <f>'[2]BS'!$C$27</f>
        <v>61641</v>
      </c>
      <c r="D29" s="34"/>
      <c r="E29" s="34"/>
      <c r="F29" s="56">
        <v>16000</v>
      </c>
    </row>
    <row r="30" spans="2:6" s="29" customFormat="1" ht="12">
      <c r="B30" s="50" t="s">
        <v>150</v>
      </c>
      <c r="C30" s="115">
        <f>'[2]BS'!$C$28</f>
        <v>216632</v>
      </c>
      <c r="D30" s="34"/>
      <c r="E30" s="34"/>
      <c r="F30" s="56">
        <v>206079</v>
      </c>
    </row>
    <row r="31" spans="2:6" s="29" customFormat="1" ht="12">
      <c r="B31" s="50" t="s">
        <v>151</v>
      </c>
      <c r="C31" s="115">
        <f>'[2]BS'!$C$29</f>
        <v>201853</v>
      </c>
      <c r="D31" s="34"/>
      <c r="E31" s="34"/>
      <c r="F31" s="56">
        <v>209480</v>
      </c>
    </row>
    <row r="32" spans="3:6" s="29" customFormat="1" ht="12">
      <c r="C32" s="116">
        <f>SUM(C21:C31)</f>
        <v>1265736</v>
      </c>
      <c r="D32" s="34"/>
      <c r="E32" s="34"/>
      <c r="F32" s="144">
        <f>SUM(F21:F31)</f>
        <v>1006213</v>
      </c>
    </row>
    <row r="33" spans="1:6" s="29" customFormat="1" ht="12">
      <c r="A33" s="29">
        <v>8</v>
      </c>
      <c r="B33" s="52" t="s">
        <v>152</v>
      </c>
      <c r="C33" s="115"/>
      <c r="D33" s="34"/>
      <c r="E33" s="34"/>
      <c r="F33" s="56"/>
    </row>
    <row r="34" spans="2:6" s="29" customFormat="1" ht="12">
      <c r="B34" s="50" t="s">
        <v>207</v>
      </c>
      <c r="C34" s="115">
        <f>'[2]BS'!$C32</f>
        <v>105877</v>
      </c>
      <c r="D34" s="34"/>
      <c r="E34" s="34"/>
      <c r="F34" s="56">
        <v>98068</v>
      </c>
    </row>
    <row r="35" spans="2:6" s="29" customFormat="1" ht="12">
      <c r="B35" s="50" t="s">
        <v>208</v>
      </c>
      <c r="C35" s="115">
        <f>'[2]BS'!$C33</f>
        <v>275524</v>
      </c>
      <c r="D35" s="34"/>
      <c r="E35" s="34"/>
      <c r="F35" s="56">
        <v>196323</v>
      </c>
    </row>
    <row r="36" spans="2:6" s="29" customFormat="1" ht="12">
      <c r="B36" s="50" t="s">
        <v>239</v>
      </c>
      <c r="C36" s="115">
        <f>'[2]BS'!$C$34</f>
        <v>2739</v>
      </c>
      <c r="D36" s="34"/>
      <c r="E36" s="34"/>
      <c r="F36" s="56">
        <v>2739</v>
      </c>
    </row>
    <row r="37" spans="2:6" s="29" customFormat="1" ht="12">
      <c r="B37" s="50" t="s">
        <v>258</v>
      </c>
      <c r="C37" s="115">
        <f>'[2]BS'!$C$35</f>
        <v>194</v>
      </c>
      <c r="D37" s="34"/>
      <c r="E37" s="34"/>
      <c r="F37" s="56">
        <v>0</v>
      </c>
    </row>
    <row r="38" spans="2:6" s="29" customFormat="1" ht="12">
      <c r="B38" s="50" t="s">
        <v>153</v>
      </c>
      <c r="C38" s="115">
        <f>'[2]BS'!$C36</f>
        <v>27600</v>
      </c>
      <c r="D38" s="34"/>
      <c r="E38" s="34"/>
      <c r="F38" s="56">
        <v>25064</v>
      </c>
    </row>
    <row r="39" spans="2:6" s="29" customFormat="1" ht="12">
      <c r="B39" s="50" t="s">
        <v>154</v>
      </c>
      <c r="C39" s="115">
        <f>'[2]BS'!$C37</f>
        <v>603086</v>
      </c>
      <c r="D39" s="34"/>
      <c r="E39" s="34"/>
      <c r="F39" s="56">
        <v>538891</v>
      </c>
    </row>
    <row r="40" spans="2:6" s="29" customFormat="1" ht="12">
      <c r="B40" s="50" t="s">
        <v>155</v>
      </c>
      <c r="C40" s="115">
        <f>'[2]BS'!$C38+10187</f>
        <v>41181</v>
      </c>
      <c r="D40" s="34"/>
      <c r="E40" s="34"/>
      <c r="F40" s="56">
        <f>29309+11206</f>
        <v>40515</v>
      </c>
    </row>
    <row r="41" spans="3:6" s="29" customFormat="1" ht="12">
      <c r="C41" s="116">
        <f>SUM(C34:C40)</f>
        <v>1056201</v>
      </c>
      <c r="D41" s="34"/>
      <c r="E41" s="34"/>
      <c r="F41" s="150">
        <f>SUM(F34:F40)</f>
        <v>901600</v>
      </c>
    </row>
    <row r="42" spans="1:6" s="29" customFormat="1" ht="12">
      <c r="A42" s="29">
        <v>9</v>
      </c>
      <c r="B42" s="52" t="s">
        <v>335</v>
      </c>
      <c r="C42" s="117">
        <f>C32-C41</f>
        <v>209535</v>
      </c>
      <c r="D42" s="34"/>
      <c r="E42" s="34"/>
      <c r="F42" s="145">
        <f>F32-F41</f>
        <v>104613</v>
      </c>
    </row>
    <row r="43" spans="3:6" s="29" customFormat="1" ht="12.75" thickBot="1">
      <c r="C43" s="118">
        <f>SUM(C14:C19)+C42</f>
        <v>4504131</v>
      </c>
      <c r="D43" s="34"/>
      <c r="E43" s="34"/>
      <c r="F43" s="146">
        <f>SUM(F14:F19)+F42</f>
        <v>3763076</v>
      </c>
    </row>
    <row r="44" spans="1:6" s="29" customFormat="1" ht="12">
      <c r="A44" s="29">
        <v>10</v>
      </c>
      <c r="B44" s="52" t="s">
        <v>211</v>
      </c>
      <c r="C44" s="107"/>
      <c r="D44" s="34"/>
      <c r="E44" s="34"/>
      <c r="F44" s="34"/>
    </row>
    <row r="45" spans="2:6" s="29" customFormat="1" ht="12">
      <c r="B45" s="53" t="s">
        <v>156</v>
      </c>
      <c r="C45" s="107">
        <f>'[2]BS'!$C$43</f>
        <v>447988</v>
      </c>
      <c r="D45" s="34"/>
      <c r="E45" s="34"/>
      <c r="F45" s="34">
        <v>425026</v>
      </c>
    </row>
    <row r="46" spans="2:6" s="29" customFormat="1" ht="12">
      <c r="B46" s="53" t="s">
        <v>29</v>
      </c>
      <c r="C46" s="107"/>
      <c r="D46" s="34"/>
      <c r="E46" s="34"/>
      <c r="F46" s="34"/>
    </row>
    <row r="47" spans="2:6" s="29" customFormat="1" ht="12">
      <c r="B47" s="54" t="s">
        <v>157</v>
      </c>
      <c r="C47" s="107">
        <f>'[2]BS'!$C$51</f>
        <v>425006</v>
      </c>
      <c r="D47" s="34"/>
      <c r="E47" s="34"/>
      <c r="F47" s="34">
        <v>304892</v>
      </c>
    </row>
    <row r="48" spans="2:6" s="29" customFormat="1" ht="12">
      <c r="B48" s="54" t="s">
        <v>137</v>
      </c>
      <c r="C48" s="107">
        <f>'[2]BS'!$C$49</f>
        <v>64540</v>
      </c>
      <c r="D48" s="34"/>
      <c r="E48" s="34"/>
      <c r="F48" s="34">
        <v>65335</v>
      </c>
    </row>
    <row r="49" spans="2:6" s="29" customFormat="1" ht="12">
      <c r="B49" s="54" t="s">
        <v>158</v>
      </c>
      <c r="C49" s="107">
        <f>'[2]BS'!$C$48</f>
        <v>43432</v>
      </c>
      <c r="D49" s="34"/>
      <c r="E49" s="34"/>
      <c r="F49" s="34">
        <v>45190</v>
      </c>
    </row>
    <row r="50" spans="2:6" s="29" customFormat="1" ht="12">
      <c r="B50" s="54" t="s">
        <v>172</v>
      </c>
      <c r="C50" s="107">
        <f>'[2]BS'!$C$47</f>
        <v>3918</v>
      </c>
      <c r="D50" s="34"/>
      <c r="E50" s="34"/>
      <c r="F50" s="34">
        <v>1855</v>
      </c>
    </row>
    <row r="51" spans="2:6" s="29" customFormat="1" ht="12">
      <c r="B51" s="54" t="s">
        <v>214</v>
      </c>
      <c r="C51" s="107">
        <f>'[2]BS'!$C$50</f>
        <v>16529</v>
      </c>
      <c r="D51" s="34"/>
      <c r="E51" s="34"/>
      <c r="F51" s="34">
        <v>17855</v>
      </c>
    </row>
    <row r="52" spans="2:8" s="59" customFormat="1" ht="12">
      <c r="B52" s="60" t="s">
        <v>169</v>
      </c>
      <c r="C52" s="119">
        <f>'[2]BS'!$C$45</f>
        <v>1915970</v>
      </c>
      <c r="D52" s="58"/>
      <c r="E52" s="58"/>
      <c r="F52" s="58">
        <v>1658853</v>
      </c>
      <c r="H52" s="88"/>
    </row>
    <row r="53" spans="2:6" s="59" customFormat="1" ht="12">
      <c r="B53" s="60" t="s">
        <v>223</v>
      </c>
      <c r="C53" s="119">
        <f>'[2]BS'!$C$46</f>
        <v>57168</v>
      </c>
      <c r="D53" s="58"/>
      <c r="E53" s="58"/>
      <c r="F53" s="58">
        <v>45318</v>
      </c>
    </row>
    <row r="54" spans="2:6" s="29" customFormat="1" ht="12">
      <c r="B54" s="54" t="s">
        <v>159</v>
      </c>
      <c r="C54" s="117">
        <f>'[2]BS'!$C$44</f>
        <v>-36275</v>
      </c>
      <c r="D54" s="34"/>
      <c r="E54" s="34"/>
      <c r="F54" s="51">
        <v>-26204</v>
      </c>
    </row>
    <row r="55" spans="3:8" s="29" customFormat="1" ht="12">
      <c r="C55" s="107">
        <f>SUM(C45:C54)</f>
        <v>2938276</v>
      </c>
      <c r="D55" s="34"/>
      <c r="E55" s="34"/>
      <c r="F55" s="34">
        <f>SUM(F45:F54)</f>
        <v>2538120</v>
      </c>
      <c r="H55" s="151"/>
    </row>
    <row r="56" spans="1:6" s="29" customFormat="1" ht="12">
      <c r="A56" s="29">
        <v>11</v>
      </c>
      <c r="B56" s="52" t="s">
        <v>160</v>
      </c>
      <c r="C56" s="107">
        <f>'[2]BS'!$C$53</f>
        <v>940021</v>
      </c>
      <c r="D56" s="34"/>
      <c r="E56" s="34"/>
      <c r="F56" s="34">
        <v>672698</v>
      </c>
    </row>
    <row r="57" spans="1:6" s="29" customFormat="1" ht="12">
      <c r="A57" s="29">
        <v>12</v>
      </c>
      <c r="B57" s="52" t="s">
        <v>161</v>
      </c>
      <c r="C57" s="107">
        <f>'[2]BS'!$C$54</f>
        <v>489298</v>
      </c>
      <c r="D57" s="34"/>
      <c r="E57" s="34"/>
      <c r="F57" s="34">
        <v>492603</v>
      </c>
    </row>
    <row r="58" spans="1:6" s="29" customFormat="1" ht="12">
      <c r="A58" s="29">
        <v>13</v>
      </c>
      <c r="B58" s="52" t="s">
        <v>37</v>
      </c>
      <c r="C58" s="107">
        <f>'[2]BS'!$C$56</f>
        <v>115253</v>
      </c>
      <c r="D58" s="34"/>
      <c r="E58" s="34"/>
      <c r="F58" s="34">
        <v>44901</v>
      </c>
    </row>
    <row r="59" spans="1:6" s="29" customFormat="1" ht="12">
      <c r="A59" s="29">
        <v>14</v>
      </c>
      <c r="B59" s="52" t="s">
        <v>162</v>
      </c>
      <c r="C59" s="107">
        <f>'[2]BS'!$C$55</f>
        <v>21283</v>
      </c>
      <c r="D59" s="34"/>
      <c r="E59" s="34"/>
      <c r="F59" s="34">
        <v>14754</v>
      </c>
    </row>
    <row r="60" spans="3:8" s="29" customFormat="1" ht="12.75" thickBot="1">
      <c r="C60" s="118">
        <f>SUM(C55:C59)</f>
        <v>4504131</v>
      </c>
      <c r="D60" s="34"/>
      <c r="E60" s="34"/>
      <c r="F60" s="146">
        <f>SUM(F55:F59)</f>
        <v>3763076</v>
      </c>
      <c r="H60" s="151"/>
    </row>
    <row r="61" spans="3:6" s="29" customFormat="1" ht="5.25" customHeight="1">
      <c r="C61" s="107"/>
      <c r="D61" s="34"/>
      <c r="E61" s="34"/>
      <c r="F61" s="34"/>
    </row>
    <row r="62" spans="1:2" s="29" customFormat="1" ht="12">
      <c r="A62" s="29">
        <v>15</v>
      </c>
      <c r="B62" s="52" t="s">
        <v>24</v>
      </c>
    </row>
    <row r="63" spans="2:6" ht="12.75">
      <c r="B63" s="152" t="s">
        <v>224</v>
      </c>
      <c r="C63" s="87">
        <f>(C55-C19-C53-'[2]Assoc'!$C$39)/((C45*2)-13761)</f>
        <v>3.125019411367977</v>
      </c>
      <c r="D63" s="34"/>
      <c r="E63" s="34"/>
      <c r="F63" s="87">
        <f>(F55-F53-78689-4-56551+42808)/839225</f>
        <v>2.8602174625398433</v>
      </c>
    </row>
    <row r="64" spans="2:6" ht="12.75">
      <c r="B64" s="152" t="s">
        <v>225</v>
      </c>
      <c r="C64" s="87">
        <f>(C55-C19-'[2]Assoc'!$C$39)/((C45*2)-13761)</f>
        <v>3.1898199418509092</v>
      </c>
      <c r="D64" s="34"/>
      <c r="E64" s="34"/>
      <c r="F64" s="87">
        <f>(F55-78689-4-56551+42808)/839225</f>
        <v>2.914217283803509</v>
      </c>
    </row>
    <row r="66" spans="3:6" ht="12.75">
      <c r="C66" s="20"/>
      <c r="D66" s="6"/>
      <c r="E66" s="6"/>
      <c r="F66" s="6"/>
    </row>
    <row r="67" spans="3:6" ht="12.75">
      <c r="C67" s="20"/>
      <c r="D67" s="6"/>
      <c r="E67" s="6"/>
      <c r="F67" s="6"/>
    </row>
    <row r="68" spans="3:6" ht="12.75">
      <c r="C68" s="20"/>
      <c r="D68" s="6"/>
      <c r="E68" s="6"/>
      <c r="F68" s="6"/>
    </row>
    <row r="69" spans="3:6" ht="12.75">
      <c r="C69" s="20"/>
      <c r="D69" s="6"/>
      <c r="E69" s="6"/>
      <c r="F69" s="6"/>
    </row>
    <row r="70" spans="3:6" ht="12.75">
      <c r="C70" s="20"/>
      <c r="D70" s="6"/>
      <c r="E70" s="6"/>
      <c r="F70" s="6"/>
    </row>
    <row r="71" spans="3:6" ht="12.75">
      <c r="C71" s="20"/>
      <c r="D71" s="6"/>
      <c r="E71" s="6"/>
      <c r="F71" s="6"/>
    </row>
    <row r="72" spans="3:6" ht="12.75">
      <c r="C72" s="20"/>
      <c r="D72" s="6"/>
      <c r="E72" s="6"/>
      <c r="F72" s="6"/>
    </row>
    <row r="73" spans="3:6" ht="12.75">
      <c r="C73" s="20"/>
      <c r="D73" s="6"/>
      <c r="E73" s="6"/>
      <c r="F73" s="6"/>
    </row>
    <row r="74" spans="3:6" ht="12.75">
      <c r="C74" s="20"/>
      <c r="D74" s="6"/>
      <c r="E74" s="6"/>
      <c r="F74" s="6"/>
    </row>
    <row r="75" spans="3:6" ht="12.75">
      <c r="C75" s="20"/>
      <c r="D75" s="6"/>
      <c r="E75" s="6"/>
      <c r="F75" s="6"/>
    </row>
    <row r="76" spans="3:6" ht="12.75">
      <c r="C76" s="20"/>
      <c r="D76" s="6"/>
      <c r="E76" s="6"/>
      <c r="F76" s="6"/>
    </row>
    <row r="77" spans="3:6" ht="12.75">
      <c r="C77" s="20"/>
      <c r="D77" s="6"/>
      <c r="E77" s="6"/>
      <c r="F77" s="6"/>
    </row>
    <row r="78" spans="3:6" ht="12.75">
      <c r="C78" s="20"/>
      <c r="D78" s="6"/>
      <c r="E78" s="6"/>
      <c r="F78" s="6"/>
    </row>
    <row r="79" spans="3:6" ht="12.75">
      <c r="C79" s="20"/>
      <c r="D79" s="6"/>
      <c r="E79" s="6"/>
      <c r="F79" s="6"/>
    </row>
    <row r="80" spans="3:6" ht="12.75">
      <c r="C80" s="20"/>
      <c r="D80" s="6"/>
      <c r="E80" s="6"/>
      <c r="F80" s="6"/>
    </row>
    <row r="81" spans="3:6" ht="12.75">
      <c r="C81" s="20"/>
      <c r="D81" s="6"/>
      <c r="E81" s="6"/>
      <c r="F81" s="6"/>
    </row>
    <row r="82" spans="3:6" ht="12.75">
      <c r="C82" s="20"/>
      <c r="D82" s="6"/>
      <c r="E82" s="6"/>
      <c r="F82" s="6"/>
    </row>
    <row r="83" spans="3:6" ht="12.75">
      <c r="C83" s="20"/>
      <c r="D83" s="6"/>
      <c r="E83" s="6"/>
      <c r="F83" s="6"/>
    </row>
    <row r="84" spans="3:6" ht="12.75">
      <c r="C84" s="20"/>
      <c r="D84" s="6"/>
      <c r="E84" s="6"/>
      <c r="F84" s="6"/>
    </row>
    <row r="85" spans="3:6" ht="12.75">
      <c r="C85" s="20"/>
      <c r="D85" s="6"/>
      <c r="E85" s="6"/>
      <c r="F85" s="6"/>
    </row>
    <row r="86" spans="3:6" ht="12.75">
      <c r="C86" s="20"/>
      <c r="D86" s="6"/>
      <c r="E86" s="6"/>
      <c r="F86" s="6"/>
    </row>
    <row r="87" spans="3:6" ht="12.75">
      <c r="C87" s="20"/>
      <c r="D87" s="6"/>
      <c r="E87" s="6"/>
      <c r="F87" s="6"/>
    </row>
    <row r="88" spans="3:6" ht="12.75">
      <c r="C88" s="20"/>
      <c r="D88" s="6"/>
      <c r="E88" s="6"/>
      <c r="F88" s="6"/>
    </row>
    <row r="89" spans="3:6" ht="12.75">
      <c r="C89" s="20"/>
      <c r="D89" s="6"/>
      <c r="E89" s="6"/>
      <c r="F89" s="6"/>
    </row>
    <row r="90" spans="3:6" ht="12.75">
      <c r="C90" s="20"/>
      <c r="D90" s="6"/>
      <c r="E90" s="6"/>
      <c r="F90" s="6"/>
    </row>
    <row r="91" spans="3:6" ht="12.75">
      <c r="C91" s="20"/>
      <c r="D91" s="6"/>
      <c r="E91" s="6"/>
      <c r="F91" s="6"/>
    </row>
    <row r="92" spans="3:6" ht="12.75">
      <c r="C92" s="20"/>
      <c r="D92" s="6"/>
      <c r="E92" s="6"/>
      <c r="F92" s="6"/>
    </row>
    <row r="93" spans="3:6" ht="12.75">
      <c r="C93" s="20"/>
      <c r="D93" s="6"/>
      <c r="E93" s="6"/>
      <c r="F93" s="6"/>
    </row>
  </sheetData>
  <mergeCells count="2">
    <mergeCell ref="A1:I1"/>
    <mergeCell ref="A2:I2"/>
  </mergeCells>
  <printOptions/>
  <pageMargins left="0.91" right="0.48" top="1.29" bottom="1.17" header="0.38" footer="1.1"/>
  <pageSetup horizontalDpi="300" verticalDpi="300" orientation="portrait" paperSize="9" scale="87" r:id="rId1"/>
  <headerFooter alignWithMargins="0">
    <oddFooter>&amp;C&amp;"Times New Roman,Regular"&amp;7- Page &amp;P+2 -&amp;R
</oddFooter>
  </headerFooter>
</worksheet>
</file>

<file path=xl/worksheets/sheet3.xml><?xml version="1.0" encoding="utf-8"?>
<worksheet xmlns="http://schemas.openxmlformats.org/spreadsheetml/2006/main" xmlns:r="http://schemas.openxmlformats.org/officeDocument/2006/relationships">
  <dimension ref="A1:R394"/>
  <sheetViews>
    <sheetView showGridLines="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9" customWidth="1"/>
    <col min="10" max="10" width="11.57421875" style="19" customWidth="1"/>
    <col min="11" max="11" width="1.57421875" style="19" customWidth="1"/>
    <col min="12" max="12" width="13.28125" style="19" customWidth="1"/>
    <col min="13" max="13" width="0.9921875" style="1" customWidth="1"/>
    <col min="14" max="14" width="11.8515625" style="19"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9" customFormat="1" ht="18.75">
      <c r="A1" s="332" t="s">
        <v>127</v>
      </c>
      <c r="B1" s="332"/>
      <c r="C1" s="332"/>
      <c r="D1" s="332"/>
      <c r="E1" s="332"/>
      <c r="F1" s="332"/>
      <c r="G1" s="332"/>
      <c r="H1" s="332"/>
      <c r="I1" s="332"/>
      <c r="J1" s="332"/>
      <c r="K1" s="332"/>
      <c r="L1" s="332"/>
      <c r="M1" s="332"/>
      <c r="N1" s="332"/>
      <c r="O1" s="332"/>
      <c r="P1" s="332"/>
      <c r="Q1" s="200"/>
    </row>
    <row r="2" spans="1:17" s="19" customFormat="1" ht="12.75">
      <c r="A2" s="333" t="s">
        <v>1</v>
      </c>
      <c r="B2" s="333"/>
      <c r="C2" s="333"/>
      <c r="D2" s="333"/>
      <c r="E2" s="333"/>
      <c r="F2" s="333"/>
      <c r="G2" s="333"/>
      <c r="H2" s="333"/>
      <c r="I2" s="333"/>
      <c r="J2" s="333"/>
      <c r="K2" s="333"/>
      <c r="L2" s="333"/>
      <c r="M2" s="333"/>
      <c r="N2" s="333"/>
      <c r="O2" s="333"/>
      <c r="P2" s="333"/>
      <c r="Q2" s="201"/>
    </row>
    <row r="3" s="19" customFormat="1" ht="12.75">
      <c r="P3" s="18"/>
    </row>
    <row r="4" spans="1:16" s="19" customFormat="1" ht="14.25">
      <c r="A4" s="202" t="str">
        <f>PL!A4</f>
        <v>Quarterly report on consolidated results for the fourth quarter ended 30 June 2002</v>
      </c>
      <c r="P4" s="18"/>
    </row>
    <row r="5" spans="1:16" s="19" customFormat="1" ht="12.75">
      <c r="A5" s="203" t="s">
        <v>174</v>
      </c>
      <c r="P5" s="18"/>
    </row>
    <row r="6" spans="1:15" s="103" customFormat="1" ht="12.75">
      <c r="A6" s="112"/>
      <c r="B6" s="112"/>
      <c r="C6" s="112"/>
      <c r="D6" s="112"/>
      <c r="E6" s="204"/>
      <c r="F6" s="112"/>
      <c r="G6" s="112"/>
      <c r="H6" s="112"/>
      <c r="I6" s="112"/>
      <c r="J6" s="112"/>
      <c r="K6" s="112"/>
      <c r="L6" s="112"/>
      <c r="M6" s="112"/>
      <c r="N6" s="112"/>
      <c r="O6" s="112"/>
    </row>
    <row r="7" s="19" customFormat="1" ht="12.75">
      <c r="A7" s="18" t="s">
        <v>45</v>
      </c>
    </row>
    <row r="8" s="19" customFormat="1" ht="12.75"/>
    <row r="9" spans="1:7" s="19" customFormat="1" ht="12.75">
      <c r="A9" s="18" t="s">
        <v>30</v>
      </c>
      <c r="B9" s="18"/>
      <c r="C9" s="18" t="s">
        <v>31</v>
      </c>
      <c r="D9" s="18"/>
      <c r="E9" s="18"/>
      <c r="F9" s="18"/>
      <c r="G9" s="18"/>
    </row>
    <row r="10" spans="1:7" s="19" customFormat="1" ht="12.75">
      <c r="A10" s="18"/>
      <c r="B10" s="18"/>
      <c r="C10" s="18"/>
      <c r="D10" s="18"/>
      <c r="E10" s="18"/>
      <c r="F10" s="18"/>
      <c r="G10" s="18"/>
    </row>
    <row r="11" spans="3:16" s="19" customFormat="1" ht="36.75" customHeight="1">
      <c r="C11" s="288" t="s">
        <v>226</v>
      </c>
      <c r="D11" s="288"/>
      <c r="E11" s="288"/>
      <c r="F11" s="288"/>
      <c r="G11" s="288"/>
      <c r="H11" s="288"/>
      <c r="I11" s="288"/>
      <c r="J11" s="288"/>
      <c r="K11" s="288"/>
      <c r="L11" s="288"/>
      <c r="M11" s="288"/>
      <c r="N11" s="288"/>
      <c r="O11" s="288"/>
      <c r="P11" s="288"/>
    </row>
    <row r="12" spans="3:16" s="19" customFormat="1" ht="6" customHeight="1">
      <c r="C12" s="73"/>
      <c r="D12" s="73"/>
      <c r="E12" s="73"/>
      <c r="F12" s="73"/>
      <c r="G12" s="73"/>
      <c r="H12" s="73"/>
      <c r="I12" s="73"/>
      <c r="J12" s="73"/>
      <c r="K12" s="73"/>
      <c r="L12" s="73"/>
      <c r="M12" s="73"/>
      <c r="N12" s="73"/>
      <c r="O12" s="73"/>
      <c r="P12" s="73"/>
    </row>
    <row r="13" spans="2:16" s="19" customFormat="1" ht="88.5" customHeight="1">
      <c r="B13" s="196" t="s">
        <v>138</v>
      </c>
      <c r="C13" s="288" t="s">
        <v>336</v>
      </c>
      <c r="D13" s="288"/>
      <c r="E13" s="288"/>
      <c r="F13" s="288"/>
      <c r="G13" s="288"/>
      <c r="H13" s="288"/>
      <c r="I13" s="288"/>
      <c r="J13" s="288"/>
      <c r="K13" s="288"/>
      <c r="L13" s="288"/>
      <c r="M13" s="288"/>
      <c r="N13" s="288"/>
      <c r="O13" s="288"/>
      <c r="P13" s="288"/>
    </row>
    <row r="14" spans="3:16" s="19" customFormat="1" ht="7.5" customHeight="1">
      <c r="C14" s="73"/>
      <c r="D14" s="73"/>
      <c r="E14" s="73"/>
      <c r="F14" s="73"/>
      <c r="G14" s="73"/>
      <c r="H14" s="73"/>
      <c r="I14" s="73"/>
      <c r="J14" s="73"/>
      <c r="K14" s="73"/>
      <c r="L14" s="73"/>
      <c r="M14" s="73"/>
      <c r="N14" s="73"/>
      <c r="O14" s="73"/>
      <c r="P14" s="73"/>
    </row>
    <row r="15" spans="3:16" s="19" customFormat="1" ht="12.75">
      <c r="C15" s="288" t="s">
        <v>227</v>
      </c>
      <c r="D15" s="288"/>
      <c r="E15" s="288"/>
      <c r="F15" s="288"/>
      <c r="G15" s="288"/>
      <c r="H15" s="288"/>
      <c r="I15" s="288"/>
      <c r="J15" s="288"/>
      <c r="K15" s="288"/>
      <c r="L15" s="288"/>
      <c r="M15" s="288"/>
      <c r="N15" s="288"/>
      <c r="O15" s="288"/>
      <c r="P15" s="288"/>
    </row>
    <row r="16" spans="3:16" s="19" customFormat="1" ht="12.75">
      <c r="C16" s="73"/>
      <c r="D16" s="73"/>
      <c r="E16" s="73"/>
      <c r="F16" s="73"/>
      <c r="G16" s="73"/>
      <c r="H16" s="73"/>
      <c r="I16" s="73"/>
      <c r="J16" s="73"/>
      <c r="K16" s="73"/>
      <c r="L16" s="73"/>
      <c r="M16" s="73"/>
      <c r="N16" s="73"/>
      <c r="O16" s="73"/>
      <c r="P16" s="73"/>
    </row>
    <row r="17" spans="3:16" s="18" customFormat="1" ht="38.25">
      <c r="C17" s="205"/>
      <c r="D17" s="205"/>
      <c r="E17" s="205"/>
      <c r="F17" s="205"/>
      <c r="G17" s="205"/>
      <c r="H17" s="205"/>
      <c r="I17" s="205"/>
      <c r="J17" s="205"/>
      <c r="K17" s="205"/>
      <c r="L17" s="206" t="s">
        <v>230</v>
      </c>
      <c r="M17" s="206"/>
      <c r="N17" s="206" t="s">
        <v>229</v>
      </c>
      <c r="O17" s="206"/>
      <c r="P17" s="206" t="s">
        <v>228</v>
      </c>
    </row>
    <row r="18" spans="3:16" s="19" customFormat="1" ht="12.75">
      <c r="C18" s="73"/>
      <c r="E18" s="196"/>
      <c r="F18" s="196"/>
      <c r="G18" s="196"/>
      <c r="H18" s="196"/>
      <c r="I18" s="73"/>
      <c r="J18" s="73"/>
      <c r="K18" s="73"/>
      <c r="L18" s="206" t="s">
        <v>16</v>
      </c>
      <c r="M18" s="169"/>
      <c r="N18" s="206" t="s">
        <v>16</v>
      </c>
      <c r="O18" s="169"/>
      <c r="P18" s="206" t="s">
        <v>16</v>
      </c>
    </row>
    <row r="19" spans="4:16" s="19" customFormat="1" ht="12.75">
      <c r="D19" s="207" t="s">
        <v>234</v>
      </c>
      <c r="E19" s="73"/>
      <c r="F19" s="73"/>
      <c r="G19" s="73"/>
      <c r="H19" s="73"/>
      <c r="I19" s="73"/>
      <c r="J19" s="73"/>
      <c r="K19" s="73"/>
      <c r="L19" s="208"/>
      <c r="M19" s="209"/>
      <c r="N19" s="208"/>
      <c r="O19" s="209"/>
      <c r="P19" s="208"/>
    </row>
    <row r="20" spans="3:16" s="19" customFormat="1" ht="12.75" customHeight="1">
      <c r="C20" s="210" t="s">
        <v>231</v>
      </c>
      <c r="D20" s="196" t="s">
        <v>211</v>
      </c>
      <c r="E20" s="196"/>
      <c r="F20" s="69"/>
      <c r="G20" s="69"/>
      <c r="H20" s="73"/>
      <c r="I20" s="73"/>
      <c r="J20" s="73"/>
      <c r="K20" s="73"/>
      <c r="L20" s="209">
        <v>2492802</v>
      </c>
      <c r="M20" s="209"/>
      <c r="N20" s="209">
        <v>45318</v>
      </c>
      <c r="O20" s="209"/>
      <c r="P20" s="209">
        <f>L20+N20</f>
        <v>2538120</v>
      </c>
    </row>
    <row r="21" spans="3:16" s="19" customFormat="1" ht="12.75">
      <c r="C21" s="210" t="s">
        <v>231</v>
      </c>
      <c r="D21" s="196" t="s">
        <v>240</v>
      </c>
      <c r="E21" s="196"/>
      <c r="F21" s="69"/>
      <c r="G21" s="69"/>
      <c r="H21" s="73"/>
      <c r="I21" s="73"/>
      <c r="J21" s="73"/>
      <c r="K21" s="73"/>
      <c r="L21" s="209">
        <v>45318</v>
      </c>
      <c r="M21" s="209"/>
      <c r="N21" s="211">
        <v>-45318</v>
      </c>
      <c r="O21" s="209"/>
      <c r="P21" s="209">
        <v>0</v>
      </c>
    </row>
    <row r="22" spans="3:16" s="19" customFormat="1" ht="12.75">
      <c r="C22" s="210" t="s">
        <v>231</v>
      </c>
      <c r="D22" s="196" t="s">
        <v>24</v>
      </c>
      <c r="E22" s="210"/>
      <c r="F22" s="196"/>
      <c r="G22" s="196"/>
      <c r="H22" s="73"/>
      <c r="I22" s="73"/>
      <c r="J22" s="73"/>
      <c r="K22" s="73"/>
      <c r="L22" s="212">
        <v>2.86</v>
      </c>
      <c r="M22" s="212"/>
      <c r="N22" s="212">
        <f>P22-L22</f>
        <v>0.050000000000000266</v>
      </c>
      <c r="O22" s="212"/>
      <c r="P22" s="212">
        <v>2.91</v>
      </c>
    </row>
    <row r="23" spans="3:16" s="19" customFormat="1" ht="12.75">
      <c r="C23" s="73"/>
      <c r="D23" s="73"/>
      <c r="E23" s="73"/>
      <c r="F23" s="73"/>
      <c r="G23" s="73"/>
      <c r="H23" s="73"/>
      <c r="I23" s="73"/>
      <c r="J23" s="73"/>
      <c r="K23" s="73"/>
      <c r="L23" s="213"/>
      <c r="M23" s="213"/>
      <c r="N23" s="213"/>
      <c r="O23" s="213"/>
      <c r="P23" s="213"/>
    </row>
    <row r="24" spans="2:16" s="19" customFormat="1" ht="71.25" customHeight="1">
      <c r="B24" s="196" t="s">
        <v>139</v>
      </c>
      <c r="C24" s="288" t="s">
        <v>339</v>
      </c>
      <c r="D24" s="288"/>
      <c r="E24" s="288"/>
      <c r="F24" s="288"/>
      <c r="G24" s="288"/>
      <c r="H24" s="288"/>
      <c r="I24" s="288"/>
      <c r="J24" s="288"/>
      <c r="K24" s="288"/>
      <c r="L24" s="288"/>
      <c r="M24" s="288"/>
      <c r="N24" s="288"/>
      <c r="O24" s="288"/>
      <c r="P24" s="288"/>
    </row>
    <row r="25" s="19" customFormat="1" ht="12.75"/>
    <row r="26" spans="3:16" s="19" customFormat="1" ht="12.75">
      <c r="C26" s="288" t="s">
        <v>327</v>
      </c>
      <c r="D26" s="288"/>
      <c r="E26" s="288"/>
      <c r="F26" s="288"/>
      <c r="G26" s="288"/>
      <c r="H26" s="288"/>
      <c r="I26" s="288"/>
      <c r="J26" s="288"/>
      <c r="K26" s="288"/>
      <c r="L26" s="288"/>
      <c r="M26" s="288"/>
      <c r="N26" s="288"/>
      <c r="O26" s="288"/>
      <c r="P26" s="288"/>
    </row>
    <row r="27" s="19" customFormat="1" ht="12.75"/>
    <row r="28" spans="3:16" s="19" customFormat="1" ht="38.25">
      <c r="C28" s="205"/>
      <c r="D28" s="205"/>
      <c r="E28" s="205"/>
      <c r="F28" s="205"/>
      <c r="G28" s="205"/>
      <c r="H28" s="205"/>
      <c r="I28" s="205"/>
      <c r="J28" s="205"/>
      <c r="K28" s="205"/>
      <c r="L28" s="206" t="s">
        <v>230</v>
      </c>
      <c r="M28" s="206"/>
      <c r="N28" s="206" t="s">
        <v>329</v>
      </c>
      <c r="O28" s="206"/>
      <c r="P28" s="206" t="s">
        <v>228</v>
      </c>
    </row>
    <row r="29" spans="3:16" s="19" customFormat="1" ht="12.75">
      <c r="C29" s="73"/>
      <c r="E29" s="196"/>
      <c r="F29" s="196"/>
      <c r="G29" s="196"/>
      <c r="H29" s="196"/>
      <c r="I29" s="73"/>
      <c r="J29" s="73"/>
      <c r="K29" s="73"/>
      <c r="L29" s="206" t="s">
        <v>16</v>
      </c>
      <c r="M29" s="169"/>
      <c r="N29" s="206" t="s">
        <v>16</v>
      </c>
      <c r="O29" s="169"/>
      <c r="P29" s="206" t="s">
        <v>16</v>
      </c>
    </row>
    <row r="30" spans="4:16" s="19" customFormat="1" ht="12.75">
      <c r="D30" s="207" t="s">
        <v>234</v>
      </c>
      <c r="E30" s="73"/>
      <c r="F30" s="73"/>
      <c r="G30" s="73"/>
      <c r="H30" s="73"/>
      <c r="I30" s="73"/>
      <c r="J30" s="73"/>
      <c r="K30" s="73"/>
      <c r="L30" s="208"/>
      <c r="M30" s="209"/>
      <c r="N30" s="208"/>
      <c r="O30" s="209"/>
      <c r="P30" s="208"/>
    </row>
    <row r="31" spans="3:16" s="19" customFormat="1" ht="12.75">
      <c r="C31" s="210" t="s">
        <v>231</v>
      </c>
      <c r="D31" s="196" t="s">
        <v>328</v>
      </c>
      <c r="E31" s="196"/>
      <c r="F31" s="69"/>
      <c r="G31" s="69"/>
      <c r="H31" s="73"/>
      <c r="I31" s="73"/>
      <c r="J31" s="73"/>
      <c r="K31" s="73"/>
      <c r="L31" s="209">
        <v>0</v>
      </c>
      <c r="M31" s="209"/>
      <c r="N31" s="209">
        <v>16000</v>
      </c>
      <c r="O31" s="209"/>
      <c r="P31" s="209">
        <f>L31+N31</f>
        <v>16000</v>
      </c>
    </row>
    <row r="32" spans="3:16" s="19" customFormat="1" ht="12.75">
      <c r="C32" s="210" t="s">
        <v>231</v>
      </c>
      <c r="D32" s="196" t="s">
        <v>204</v>
      </c>
      <c r="E32" s="196"/>
      <c r="F32" s="69"/>
      <c r="G32" s="69"/>
      <c r="H32" s="73"/>
      <c r="I32" s="73"/>
      <c r="J32" s="73"/>
      <c r="K32" s="73"/>
      <c r="L32" s="209">
        <v>16000</v>
      </c>
      <c r="M32" s="209"/>
      <c r="N32" s="211">
        <v>-16000</v>
      </c>
      <c r="O32" s="209"/>
      <c r="P32" s="209">
        <v>0</v>
      </c>
    </row>
    <row r="33" s="19" customFormat="1" ht="12.75"/>
    <row r="34" s="19" customFormat="1" ht="12.75"/>
    <row r="35" spans="1:7" s="19" customFormat="1" ht="12.75">
      <c r="A35" s="18" t="s">
        <v>32</v>
      </c>
      <c r="B35" s="18"/>
      <c r="C35" s="18" t="s">
        <v>33</v>
      </c>
      <c r="D35" s="18"/>
      <c r="E35" s="18"/>
      <c r="F35" s="18"/>
      <c r="G35" s="18"/>
    </row>
    <row r="36" spans="1:16" s="19" customFormat="1" ht="13.5" customHeight="1">
      <c r="A36" s="18"/>
      <c r="B36" s="18"/>
      <c r="C36" s="73"/>
      <c r="D36" s="73"/>
      <c r="E36" s="73"/>
      <c r="F36" s="73"/>
      <c r="G36" s="73"/>
      <c r="J36" s="334" t="str">
        <f>"INDIVIDUAL PERIOD ("&amp;Sheet1!$B$4&amp;")"</f>
        <v>INDIVIDUAL PERIOD (4Q)</v>
      </c>
      <c r="K36" s="334"/>
      <c r="L36" s="334"/>
      <c r="N36" s="334" t="str">
        <f>"CUMULATIVE PERIOD ("&amp;Sheet1!$B$6&amp;" Mths)"</f>
        <v>CUMULATIVE PERIOD (12 Mths)</v>
      </c>
      <c r="O36" s="334"/>
      <c r="P36" s="334"/>
    </row>
    <row r="37" spans="1:16" s="19" customFormat="1" ht="43.5" customHeight="1">
      <c r="A37" s="18"/>
      <c r="B37" s="18"/>
      <c r="C37" s="73"/>
      <c r="D37" s="73"/>
      <c r="E37" s="73"/>
      <c r="F37" s="73"/>
      <c r="G37" s="73"/>
      <c r="J37" s="193" t="s">
        <v>21</v>
      </c>
      <c r="K37" s="193"/>
      <c r="L37" s="193" t="s">
        <v>126</v>
      </c>
      <c r="N37" s="193" t="s">
        <v>125</v>
      </c>
      <c r="O37" s="193"/>
      <c r="P37" s="193" t="s">
        <v>23</v>
      </c>
    </row>
    <row r="38" spans="1:16" s="19" customFormat="1" ht="13.5" customHeight="1">
      <c r="A38" s="18"/>
      <c r="B38" s="18"/>
      <c r="C38" s="73"/>
      <c r="D38" s="73"/>
      <c r="E38" s="73"/>
      <c r="F38" s="73"/>
      <c r="G38" s="73"/>
      <c r="J38" s="120" t="s">
        <v>16</v>
      </c>
      <c r="K38" s="120"/>
      <c r="L38" s="120" t="s">
        <v>16</v>
      </c>
      <c r="N38" s="120" t="s">
        <v>16</v>
      </c>
      <c r="O38" s="120"/>
      <c r="P38" s="120" t="s">
        <v>16</v>
      </c>
    </row>
    <row r="39" spans="1:16" s="19" customFormat="1" ht="13.5" customHeight="1">
      <c r="A39" s="18"/>
      <c r="B39" s="18"/>
      <c r="C39" s="73"/>
      <c r="D39" s="73"/>
      <c r="E39" s="73"/>
      <c r="F39" s="73"/>
      <c r="G39" s="73"/>
      <c r="J39" s="73"/>
      <c r="K39" s="73"/>
      <c r="L39" s="122"/>
      <c r="N39" s="73"/>
      <c r="O39" s="73"/>
      <c r="P39" s="122"/>
    </row>
    <row r="40" spans="1:16" s="19" customFormat="1" ht="13.5" customHeight="1">
      <c r="A40" s="18"/>
      <c r="B40" s="18"/>
      <c r="C40" s="194" t="s">
        <v>267</v>
      </c>
      <c r="D40" s="161"/>
      <c r="E40" s="161"/>
      <c r="F40" s="161"/>
      <c r="G40" s="161"/>
      <c r="J40" s="161"/>
      <c r="K40" s="161"/>
      <c r="L40" s="161"/>
      <c r="N40" s="161"/>
      <c r="O40" s="161"/>
      <c r="P40" s="161"/>
    </row>
    <row r="41" spans="1:16" s="196" customFormat="1" ht="18.75" customHeight="1">
      <c r="A41" s="195"/>
      <c r="B41" s="195"/>
      <c r="C41" s="335" t="s">
        <v>348</v>
      </c>
      <c r="D41" s="335"/>
      <c r="E41" s="335"/>
      <c r="F41" s="335"/>
      <c r="G41" s="335"/>
      <c r="H41" s="335"/>
      <c r="J41" s="197">
        <v>0</v>
      </c>
      <c r="K41" s="174"/>
      <c r="L41" s="174">
        <v>0</v>
      </c>
      <c r="M41" s="174"/>
      <c r="N41" s="197">
        <v>23334</v>
      </c>
      <c r="O41" s="174"/>
      <c r="P41" s="174">
        <v>0</v>
      </c>
    </row>
    <row r="42" spans="1:16" s="19" customFormat="1" ht="28.5" customHeight="1">
      <c r="A42" s="18"/>
      <c r="B42" s="18"/>
      <c r="C42" s="336" t="s">
        <v>285</v>
      </c>
      <c r="D42" s="336"/>
      <c r="E42" s="336"/>
      <c r="F42" s="336"/>
      <c r="G42" s="336"/>
      <c r="H42" s="336"/>
      <c r="J42" s="162">
        <v>1352</v>
      </c>
      <c r="K42" s="162"/>
      <c r="L42" s="139">
        <v>0</v>
      </c>
      <c r="M42" s="20"/>
      <c r="N42" s="162">
        <v>5999</v>
      </c>
      <c r="O42" s="162"/>
      <c r="P42" s="139">
        <v>0</v>
      </c>
    </row>
    <row r="43" spans="1:16" s="19" customFormat="1" ht="28.5" customHeight="1">
      <c r="A43" s="18"/>
      <c r="B43" s="18"/>
      <c r="C43" s="336" t="s">
        <v>321</v>
      </c>
      <c r="D43" s="336"/>
      <c r="E43" s="336"/>
      <c r="F43" s="336"/>
      <c r="G43" s="336"/>
      <c r="H43" s="336"/>
      <c r="J43" s="162">
        <v>104</v>
      </c>
      <c r="K43" s="162"/>
      <c r="L43" s="139">
        <v>0</v>
      </c>
      <c r="M43" s="20"/>
      <c r="N43" s="162">
        <v>104</v>
      </c>
      <c r="O43" s="162"/>
      <c r="P43" s="139">
        <v>0</v>
      </c>
    </row>
    <row r="44" spans="1:16" s="19" customFormat="1" ht="26.25" customHeight="1">
      <c r="A44" s="18"/>
      <c r="B44" s="18"/>
      <c r="C44" s="336" t="s">
        <v>304</v>
      </c>
      <c r="D44" s="336"/>
      <c r="E44" s="336"/>
      <c r="F44" s="336"/>
      <c r="G44" s="336"/>
      <c r="H44" s="336"/>
      <c r="J44" s="132">
        <v>0</v>
      </c>
      <c r="K44" s="139"/>
      <c r="L44" s="139">
        <v>0</v>
      </c>
      <c r="M44" s="20"/>
      <c r="N44" s="132">
        <v>-13000</v>
      </c>
      <c r="O44" s="139"/>
      <c r="P44" s="139">
        <v>0</v>
      </c>
    </row>
    <row r="45" spans="1:16" s="19" customFormat="1" ht="28.5" customHeight="1">
      <c r="A45" s="18"/>
      <c r="B45" s="18"/>
      <c r="C45" s="336" t="s">
        <v>268</v>
      </c>
      <c r="D45" s="336"/>
      <c r="E45" s="336"/>
      <c r="F45" s="336"/>
      <c r="G45" s="336"/>
      <c r="H45" s="336"/>
      <c r="J45" s="162">
        <v>0</v>
      </c>
      <c r="K45" s="162"/>
      <c r="L45" s="163">
        <v>5863</v>
      </c>
      <c r="M45" s="20"/>
      <c r="N45" s="162">
        <v>0</v>
      </c>
      <c r="O45" s="162"/>
      <c r="P45" s="163">
        <v>96262</v>
      </c>
    </row>
    <row r="46" spans="1:16" s="19" customFormat="1" ht="29.25" customHeight="1">
      <c r="A46" s="18"/>
      <c r="B46" s="18"/>
      <c r="C46" s="336" t="s">
        <v>291</v>
      </c>
      <c r="D46" s="336"/>
      <c r="E46" s="336"/>
      <c r="F46" s="336"/>
      <c r="G46" s="336"/>
      <c r="H46" s="336"/>
      <c r="J46" s="162">
        <v>-1700</v>
      </c>
      <c r="K46" s="162"/>
      <c r="L46" s="163">
        <v>0</v>
      </c>
      <c r="M46" s="20"/>
      <c r="N46" s="162">
        <v>-1700</v>
      </c>
      <c r="O46" s="162"/>
      <c r="P46" s="163">
        <v>-1896</v>
      </c>
    </row>
    <row r="47" spans="1:16" s="19" customFormat="1" ht="13.5" customHeight="1" thickBot="1">
      <c r="A47" s="18"/>
      <c r="B47" s="18"/>
      <c r="C47" s="73"/>
      <c r="D47" s="73"/>
      <c r="E47" s="73"/>
      <c r="F47" s="73"/>
      <c r="G47" s="73"/>
      <c r="J47" s="198">
        <f>SUM(J41:J46)</f>
        <v>-244</v>
      </c>
      <c r="K47" s="198">
        <f>SUM(K41:K46)</f>
        <v>0</v>
      </c>
      <c r="L47" s="199">
        <f>SUM(L41:L46)</f>
        <v>5863</v>
      </c>
      <c r="M47" s="20"/>
      <c r="N47" s="198">
        <f>SUM(N41:N46)</f>
        <v>14737</v>
      </c>
      <c r="O47" s="198">
        <f>SUM(O41:O46)</f>
        <v>0</v>
      </c>
      <c r="P47" s="199">
        <f>SUM(P41:P46)</f>
        <v>94366</v>
      </c>
    </row>
    <row r="48" spans="1:16" s="19" customFormat="1" ht="12.75">
      <c r="A48" s="18"/>
      <c r="B48" s="18"/>
      <c r="C48" s="73"/>
      <c r="D48" s="73"/>
      <c r="E48" s="73"/>
      <c r="F48" s="73"/>
      <c r="G48" s="73"/>
      <c r="H48" s="73"/>
      <c r="I48" s="73"/>
      <c r="J48" s="73"/>
      <c r="K48" s="73"/>
      <c r="L48" s="73"/>
      <c r="M48" s="73"/>
      <c r="N48" s="73"/>
      <c r="O48" s="73"/>
      <c r="P48" s="73"/>
    </row>
    <row r="49" spans="1:16" s="19" customFormat="1" ht="12.75">
      <c r="A49" s="18"/>
      <c r="B49" s="18"/>
      <c r="C49" s="73"/>
      <c r="D49" s="73"/>
      <c r="E49" s="73"/>
      <c r="F49" s="73"/>
      <c r="G49" s="73"/>
      <c r="H49" s="73"/>
      <c r="I49" s="73"/>
      <c r="J49" s="73"/>
      <c r="K49" s="73"/>
      <c r="L49" s="73"/>
      <c r="M49" s="73"/>
      <c r="N49" s="73"/>
      <c r="O49" s="73"/>
      <c r="P49" s="73"/>
    </row>
    <row r="50" spans="1:7" s="19" customFormat="1" ht="12" customHeight="1">
      <c r="A50" s="18" t="s">
        <v>34</v>
      </c>
      <c r="B50" s="18"/>
      <c r="C50" s="18" t="s">
        <v>35</v>
      </c>
      <c r="D50" s="18"/>
      <c r="E50" s="18"/>
      <c r="F50" s="18"/>
      <c r="G50" s="18"/>
    </row>
    <row r="51" spans="1:7" s="19" customFormat="1" ht="12" customHeight="1">
      <c r="A51" s="18"/>
      <c r="B51" s="18"/>
      <c r="C51" s="18"/>
      <c r="D51" s="18"/>
      <c r="E51" s="18"/>
      <c r="F51" s="18"/>
      <c r="G51" s="18"/>
    </row>
    <row r="52" spans="3:16" s="19" customFormat="1" ht="12.75">
      <c r="C52" s="288" t="s">
        <v>292</v>
      </c>
      <c r="D52" s="288"/>
      <c r="E52" s="288"/>
      <c r="F52" s="288"/>
      <c r="G52" s="288"/>
      <c r="H52" s="288"/>
      <c r="I52" s="288"/>
      <c r="J52" s="288"/>
      <c r="K52" s="288"/>
      <c r="L52" s="288"/>
      <c r="M52" s="288"/>
      <c r="N52" s="288"/>
      <c r="O52" s="288"/>
      <c r="P52" s="288"/>
    </row>
    <row r="53" spans="3:16" s="19" customFormat="1" ht="12.75">
      <c r="C53" s="73"/>
      <c r="D53" s="73"/>
      <c r="E53" s="73"/>
      <c r="F53" s="73"/>
      <c r="G53" s="73"/>
      <c r="H53" s="73"/>
      <c r="I53" s="73"/>
      <c r="J53" s="73"/>
      <c r="K53" s="73"/>
      <c r="L53" s="73"/>
      <c r="M53" s="73"/>
      <c r="N53" s="73"/>
      <c r="O53" s="73"/>
      <c r="P53" s="73"/>
    </row>
    <row r="54" s="19" customFormat="1" ht="12.75"/>
    <row r="55" spans="1:7" s="19" customFormat="1" ht="12.75">
      <c r="A55" s="18" t="s">
        <v>36</v>
      </c>
      <c r="B55" s="18"/>
      <c r="C55" s="18" t="s">
        <v>12</v>
      </c>
      <c r="D55" s="18"/>
      <c r="E55" s="18"/>
      <c r="F55" s="18"/>
      <c r="G55" s="18"/>
    </row>
    <row r="56" spans="3:17" s="19" customFormat="1" ht="15" customHeight="1">
      <c r="C56" s="196"/>
      <c r="D56" s="196"/>
      <c r="E56" s="196"/>
      <c r="F56" s="196"/>
      <c r="G56" s="196"/>
      <c r="H56" s="214"/>
      <c r="I56" s="214"/>
      <c r="J56" s="334" t="str">
        <f>"INDIVIDUAL PERIOD ("&amp;Sheet1!$B$4&amp;")"</f>
        <v>INDIVIDUAL PERIOD (4Q)</v>
      </c>
      <c r="K56" s="334"/>
      <c r="L56" s="334"/>
      <c r="M56" s="215"/>
      <c r="N56" s="334" t="str">
        <f>"CUMULATIVE PERIOD ("&amp;Sheet1!$B$6&amp;" Mths)"</f>
        <v>CUMULATIVE PERIOD (12 Mths)</v>
      </c>
      <c r="O56" s="334"/>
      <c r="P56" s="334"/>
      <c r="Q56" s="122"/>
    </row>
    <row r="57" spans="3:17" s="19" customFormat="1" ht="52.5" customHeight="1">
      <c r="C57" s="196"/>
      <c r="D57" s="196"/>
      <c r="E57" s="196"/>
      <c r="F57" s="196"/>
      <c r="G57" s="196"/>
      <c r="H57" s="216"/>
      <c r="I57" s="216"/>
      <c r="J57" s="193" t="s">
        <v>21</v>
      </c>
      <c r="K57" s="193"/>
      <c r="L57" s="193" t="s">
        <v>126</v>
      </c>
      <c r="M57" s="106"/>
      <c r="N57" s="193" t="s">
        <v>125</v>
      </c>
      <c r="O57" s="193"/>
      <c r="P57" s="193" t="s">
        <v>23</v>
      </c>
      <c r="Q57" s="122"/>
    </row>
    <row r="58" spans="3:17" s="19" customFormat="1" ht="12.75">
      <c r="C58" s="196"/>
      <c r="D58" s="196"/>
      <c r="E58" s="196"/>
      <c r="F58" s="196"/>
      <c r="G58" s="196"/>
      <c r="H58" s="182"/>
      <c r="I58" s="182"/>
      <c r="J58" s="120" t="s">
        <v>16</v>
      </c>
      <c r="K58" s="120"/>
      <c r="L58" s="120" t="s">
        <v>16</v>
      </c>
      <c r="M58" s="182"/>
      <c r="N58" s="120" t="s">
        <v>16</v>
      </c>
      <c r="O58" s="120"/>
      <c r="P58" s="120" t="s">
        <v>16</v>
      </c>
      <c r="Q58" s="122"/>
    </row>
    <row r="59" spans="3:17" s="19" customFormat="1" ht="12.75">
      <c r="C59" s="196"/>
      <c r="D59" s="196"/>
      <c r="E59" s="196"/>
      <c r="F59" s="196"/>
      <c r="G59" s="196"/>
      <c r="H59" s="73"/>
      <c r="I59" s="73"/>
      <c r="J59" s="73"/>
      <c r="K59" s="73"/>
      <c r="L59" s="122"/>
      <c r="M59" s="73"/>
      <c r="N59" s="73"/>
      <c r="O59" s="73"/>
      <c r="P59" s="122"/>
      <c r="Q59" s="122"/>
    </row>
    <row r="60" spans="3:17" s="19" customFormat="1" ht="12.75">
      <c r="C60" s="196" t="s">
        <v>39</v>
      </c>
      <c r="D60" s="196"/>
      <c r="E60" s="196"/>
      <c r="F60" s="196"/>
      <c r="G60" s="196"/>
      <c r="H60" s="73"/>
      <c r="I60" s="73"/>
      <c r="J60" s="73"/>
      <c r="K60" s="73"/>
      <c r="L60" s="122"/>
      <c r="M60" s="73"/>
      <c r="N60" s="73"/>
      <c r="O60" s="73"/>
      <c r="P60" s="122"/>
      <c r="Q60" s="122"/>
    </row>
    <row r="61" spans="3:18" s="19" customFormat="1" ht="15.75" customHeight="1">
      <c r="C61" s="335" t="s">
        <v>170</v>
      </c>
      <c r="D61" s="335"/>
      <c r="E61" s="335"/>
      <c r="F61" s="335"/>
      <c r="G61" s="335"/>
      <c r="H61" s="335"/>
      <c r="I61" s="217"/>
      <c r="J61" s="218">
        <f>'[1]announcement infor'!$F$53</f>
        <v>36578</v>
      </c>
      <c r="K61" s="218"/>
      <c r="L61" s="219">
        <v>14983</v>
      </c>
      <c r="M61" s="217"/>
      <c r="N61" s="218">
        <f>'[1]announcement infor'!$D$53</f>
        <v>115987</v>
      </c>
      <c r="O61" s="218"/>
      <c r="P61" s="219">
        <v>76399</v>
      </c>
      <c r="Q61" s="125"/>
      <c r="R61" s="219"/>
    </row>
    <row r="62" spans="3:18" s="134" customFormat="1" ht="26.25" customHeight="1">
      <c r="C62" s="336" t="s">
        <v>269</v>
      </c>
      <c r="D62" s="336"/>
      <c r="E62" s="336"/>
      <c r="F62" s="336"/>
      <c r="G62" s="336"/>
      <c r="H62" s="336"/>
      <c r="I62" s="220"/>
      <c r="J62" s="162">
        <f>SUM('[1]announcement infor'!$F$54:$F$55)</f>
        <v>5538</v>
      </c>
      <c r="K62" s="162"/>
      <c r="L62" s="163">
        <v>565</v>
      </c>
      <c r="M62" s="220"/>
      <c r="N62" s="162">
        <f>SUM('[1]announcement infor'!$D$54:$D$55)</f>
        <v>818</v>
      </c>
      <c r="O62" s="162"/>
      <c r="P62" s="163">
        <v>-1402</v>
      </c>
      <c r="Q62" s="125"/>
      <c r="R62" s="163"/>
    </row>
    <row r="63" spans="3:18" s="19" customFormat="1" ht="15.75" customHeight="1">
      <c r="C63" s="335" t="s">
        <v>37</v>
      </c>
      <c r="D63" s="335"/>
      <c r="E63" s="335"/>
      <c r="F63" s="335"/>
      <c r="G63" s="335"/>
      <c r="H63" s="335"/>
      <c r="I63" s="217"/>
      <c r="J63" s="218">
        <f>'[1]announcement infor'!$F$57</f>
        <v>2519</v>
      </c>
      <c r="K63" s="218"/>
      <c r="L63" s="219">
        <v>2281</v>
      </c>
      <c r="M63" s="217"/>
      <c r="N63" s="218">
        <f>'[1]announcement infor'!$D$57</f>
        <v>-5680</v>
      </c>
      <c r="O63" s="218"/>
      <c r="P63" s="219">
        <v>2250</v>
      </c>
      <c r="Q63" s="125"/>
      <c r="R63" s="219"/>
    </row>
    <row r="64" spans="3:18" s="19" customFormat="1" ht="27" customHeight="1">
      <c r="C64" s="336" t="s">
        <v>322</v>
      </c>
      <c r="D64" s="336"/>
      <c r="E64" s="336"/>
      <c r="F64" s="336"/>
      <c r="G64" s="336"/>
      <c r="H64" s="336"/>
      <c r="I64" s="217"/>
      <c r="J64" s="218">
        <f>SUM('[1]announcement infor'!$F$58:$F$59)</f>
        <v>-615</v>
      </c>
      <c r="K64" s="218"/>
      <c r="L64" s="219">
        <v>7660</v>
      </c>
      <c r="M64" s="217"/>
      <c r="N64" s="218">
        <f>SUM('[1]announcement infor'!$D$58:$D$59)</f>
        <v>-615</v>
      </c>
      <c r="O64" s="218"/>
      <c r="P64" s="219">
        <v>7660</v>
      </c>
      <c r="Q64" s="125"/>
      <c r="R64" s="219"/>
    </row>
    <row r="65" spans="3:18" s="19" customFormat="1" ht="15.75" customHeight="1">
      <c r="C65" s="335" t="s">
        <v>38</v>
      </c>
      <c r="D65" s="335"/>
      <c r="E65" s="335"/>
      <c r="F65" s="335"/>
      <c r="G65" s="335"/>
      <c r="H65" s="335"/>
      <c r="I65" s="217"/>
      <c r="J65" s="218">
        <f>'[1]announcement infor'!$F$56</f>
        <v>-3700</v>
      </c>
      <c r="K65" s="218"/>
      <c r="L65" s="219">
        <v>3840</v>
      </c>
      <c r="M65" s="217"/>
      <c r="N65" s="218">
        <f>'[1]announcement infor'!$D$56</f>
        <v>1759</v>
      </c>
      <c r="O65" s="218"/>
      <c r="P65" s="219">
        <v>11357</v>
      </c>
      <c r="Q65" s="125"/>
      <c r="R65" s="219"/>
    </row>
    <row r="66" spans="8:17" s="221" customFormat="1" ht="18" customHeight="1" thickBot="1">
      <c r="H66" s="222"/>
      <c r="I66" s="222"/>
      <c r="J66" s="223">
        <f>SUM(J61:J65)</f>
        <v>40320</v>
      </c>
      <c r="K66" s="223"/>
      <c r="L66" s="224">
        <f>SUM(L61:L65)</f>
        <v>29329</v>
      </c>
      <c r="M66" s="222"/>
      <c r="N66" s="223">
        <f>SUM(N61:N65)</f>
        <v>112269</v>
      </c>
      <c r="O66" s="223"/>
      <c r="P66" s="224">
        <f>SUM(P61:P65)</f>
        <v>96264</v>
      </c>
      <c r="Q66" s="225"/>
    </row>
    <row r="67" spans="3:17" s="19" customFormat="1" ht="12.75">
      <c r="C67" s="196"/>
      <c r="D67" s="196"/>
      <c r="E67" s="196"/>
      <c r="F67" s="196"/>
      <c r="G67" s="196"/>
      <c r="H67" s="112"/>
      <c r="I67" s="112"/>
      <c r="J67" s="226"/>
      <c r="K67" s="226"/>
      <c r="L67" s="227"/>
      <c r="M67" s="112"/>
      <c r="N67" s="226"/>
      <c r="O67" s="226"/>
      <c r="P67" s="227"/>
      <c r="Q67" s="213"/>
    </row>
    <row r="68" spans="3:17" s="19" customFormat="1" ht="43.5" customHeight="1">
      <c r="C68" s="288" t="s">
        <v>357</v>
      </c>
      <c r="D68" s="288"/>
      <c r="E68" s="288"/>
      <c r="F68" s="288"/>
      <c r="G68" s="288"/>
      <c r="H68" s="288"/>
      <c r="I68" s="288"/>
      <c r="J68" s="288"/>
      <c r="K68" s="288"/>
      <c r="L68" s="288"/>
      <c r="M68" s="288"/>
      <c r="N68" s="288"/>
      <c r="O68" s="288"/>
      <c r="P68" s="288"/>
      <c r="Q68" s="213"/>
    </row>
    <row r="69" spans="3:17" s="19" customFormat="1" ht="12.75">
      <c r="C69" s="196"/>
      <c r="D69" s="196"/>
      <c r="E69" s="196"/>
      <c r="F69" s="196"/>
      <c r="G69" s="196"/>
      <c r="H69" s="112"/>
      <c r="I69" s="112"/>
      <c r="J69" s="226"/>
      <c r="K69" s="226"/>
      <c r="L69" s="227"/>
      <c r="M69" s="112"/>
      <c r="N69" s="226"/>
      <c r="O69" s="226"/>
      <c r="P69" s="227"/>
      <c r="Q69" s="213"/>
    </row>
    <row r="70" spans="3:17" s="19" customFormat="1" ht="12.75">
      <c r="C70" s="196"/>
      <c r="D70" s="196"/>
      <c r="E70" s="196"/>
      <c r="F70" s="196"/>
      <c r="G70" s="196"/>
      <c r="H70" s="112"/>
      <c r="I70" s="112"/>
      <c r="J70" s="112"/>
      <c r="K70" s="112"/>
      <c r="L70" s="112"/>
      <c r="M70" s="112"/>
      <c r="N70" s="112"/>
      <c r="O70" s="112"/>
      <c r="P70" s="217"/>
      <c r="Q70" s="213"/>
    </row>
    <row r="71" spans="1:17" s="19" customFormat="1" ht="12.75">
      <c r="A71" s="18" t="s">
        <v>40</v>
      </c>
      <c r="B71" s="18"/>
      <c r="C71" s="228" t="s">
        <v>199</v>
      </c>
      <c r="D71" s="228"/>
      <c r="E71" s="228"/>
      <c r="F71" s="228"/>
      <c r="G71" s="228"/>
      <c r="H71" s="112"/>
      <c r="I71" s="112"/>
      <c r="J71" s="112"/>
      <c r="K71" s="112"/>
      <c r="L71" s="112"/>
      <c r="M71" s="112"/>
      <c r="N71" s="112"/>
      <c r="O71" s="112"/>
      <c r="P71" s="112"/>
      <c r="Q71" s="134"/>
    </row>
    <row r="72" spans="1:17" s="19" customFormat="1" ht="12.75">
      <c r="A72" s="18"/>
      <c r="B72" s="18"/>
      <c r="C72" s="228"/>
      <c r="D72" s="228"/>
      <c r="E72" s="228"/>
      <c r="F72" s="228"/>
      <c r="G72" s="228"/>
      <c r="H72" s="112"/>
      <c r="I72" s="112"/>
      <c r="J72" s="112"/>
      <c r="K72" s="112"/>
      <c r="L72" s="112"/>
      <c r="M72" s="112"/>
      <c r="N72" s="112"/>
      <c r="O72" s="112"/>
      <c r="P72" s="112"/>
      <c r="Q72" s="134"/>
    </row>
    <row r="73" spans="1:17" ht="26.25" customHeight="1">
      <c r="A73" s="3"/>
      <c r="B73" s="3"/>
      <c r="C73" s="341" t="s">
        <v>296</v>
      </c>
      <c r="D73" s="341"/>
      <c r="E73" s="341"/>
      <c r="F73" s="341"/>
      <c r="G73" s="341"/>
      <c r="H73" s="341"/>
      <c r="I73" s="341"/>
      <c r="J73" s="341"/>
      <c r="K73" s="341"/>
      <c r="L73" s="341"/>
      <c r="M73" s="341"/>
      <c r="N73" s="341"/>
      <c r="O73" s="341"/>
      <c r="P73" s="341"/>
      <c r="Q73" s="12"/>
    </row>
    <row r="74" spans="3:17" s="19" customFormat="1" ht="12.75">
      <c r="C74" s="134"/>
      <c r="D74" s="134"/>
      <c r="E74" s="134"/>
      <c r="F74" s="134"/>
      <c r="G74" s="134"/>
      <c r="H74" s="112"/>
      <c r="I74" s="112"/>
      <c r="J74" s="112"/>
      <c r="K74" s="112"/>
      <c r="L74" s="112"/>
      <c r="M74" s="112"/>
      <c r="N74" s="112"/>
      <c r="O74" s="112"/>
      <c r="P74" s="112"/>
      <c r="Q74" s="134"/>
    </row>
    <row r="75" spans="3:17" s="19" customFormat="1" ht="12.75">
      <c r="C75" s="134"/>
      <c r="D75" s="134"/>
      <c r="E75" s="134"/>
      <c r="F75" s="134"/>
      <c r="G75" s="134"/>
      <c r="H75" s="112"/>
      <c r="I75" s="112"/>
      <c r="J75" s="112"/>
      <c r="K75" s="112"/>
      <c r="L75" s="112"/>
      <c r="M75" s="112"/>
      <c r="N75" s="112"/>
      <c r="O75" s="112"/>
      <c r="P75" s="112"/>
      <c r="Q75" s="134"/>
    </row>
    <row r="76" spans="1:7" s="19" customFormat="1" ht="12.75">
      <c r="A76" s="18" t="s">
        <v>41</v>
      </c>
      <c r="B76" s="18"/>
      <c r="C76" s="18" t="s">
        <v>43</v>
      </c>
      <c r="D76" s="18"/>
      <c r="E76" s="18"/>
      <c r="F76" s="18"/>
      <c r="G76" s="18"/>
    </row>
    <row r="77" spans="1:7" s="19" customFormat="1" ht="12.75">
      <c r="A77" s="18"/>
      <c r="B77" s="18"/>
      <c r="C77" s="18" t="s">
        <v>201</v>
      </c>
      <c r="D77" s="18"/>
      <c r="E77" s="18"/>
      <c r="F77" s="18"/>
      <c r="G77" s="18"/>
    </row>
    <row r="78" s="19" customFormat="1" ht="12.75"/>
    <row r="79" spans="2:16" s="19" customFormat="1" ht="12.75">
      <c r="B79" s="196" t="s">
        <v>44</v>
      </c>
      <c r="C79" s="288" t="s">
        <v>143</v>
      </c>
      <c r="D79" s="288"/>
      <c r="E79" s="288"/>
      <c r="F79" s="288"/>
      <c r="G79" s="288"/>
      <c r="H79" s="288"/>
      <c r="I79" s="288"/>
      <c r="J79" s="288"/>
      <c r="K79" s="288"/>
      <c r="L79" s="288"/>
      <c r="M79" s="288"/>
      <c r="N79" s="288"/>
      <c r="O79" s="288"/>
      <c r="P79" s="288"/>
    </row>
    <row r="80" spans="2:16" s="19" customFormat="1" ht="12.75">
      <c r="B80" s="196"/>
      <c r="C80" s="73"/>
      <c r="D80" s="73"/>
      <c r="E80" s="73"/>
      <c r="F80" s="73"/>
      <c r="G80" s="73"/>
      <c r="H80" s="73"/>
      <c r="I80" s="73"/>
      <c r="J80" s="334" t="str">
        <f>"INDIVIDUAL PERIOD ("&amp;Sheet1!$B$4&amp;")"</f>
        <v>INDIVIDUAL PERIOD (4Q)</v>
      </c>
      <c r="K80" s="334"/>
      <c r="L80" s="334"/>
      <c r="M80" s="215"/>
      <c r="N80" s="334" t="str">
        <f>"CUMULATIVE PERIOD ("&amp;Sheet1!$B$6&amp;" Mths)"</f>
        <v>CUMULATIVE PERIOD (12 Mths)</v>
      </c>
      <c r="O80" s="334"/>
      <c r="P80" s="334"/>
    </row>
    <row r="81" spans="10:16" s="19" customFormat="1" ht="42">
      <c r="J81" s="193" t="s">
        <v>21</v>
      </c>
      <c r="K81" s="193"/>
      <c r="L81" s="193" t="s">
        <v>126</v>
      </c>
      <c r="M81" s="106"/>
      <c r="N81" s="193" t="s">
        <v>125</v>
      </c>
      <c r="O81" s="342" t="s">
        <v>23</v>
      </c>
      <c r="P81" s="342"/>
    </row>
    <row r="82" spans="10:16" s="19" customFormat="1" ht="12.75">
      <c r="J82" s="120" t="s">
        <v>16</v>
      </c>
      <c r="K82" s="120"/>
      <c r="L82" s="120" t="s">
        <v>16</v>
      </c>
      <c r="M82" s="182"/>
      <c r="N82" s="120" t="s">
        <v>16</v>
      </c>
      <c r="O82" s="120"/>
      <c r="P82" s="120" t="s">
        <v>16</v>
      </c>
    </row>
    <row r="83" spans="14:16" s="19" customFormat="1" ht="12.75">
      <c r="N83" s="120"/>
      <c r="O83" s="120"/>
      <c r="P83" s="120"/>
    </row>
    <row r="84" spans="3:18" s="19" customFormat="1" ht="12.75">
      <c r="C84" s="19" t="s">
        <v>219</v>
      </c>
      <c r="J84" s="262">
        <v>127</v>
      </c>
      <c r="K84" s="126"/>
      <c r="L84" s="254" t="s">
        <v>136</v>
      </c>
      <c r="M84" s="20"/>
      <c r="N84" s="262">
        <f>3627+127</f>
        <v>3754</v>
      </c>
      <c r="O84" s="126"/>
      <c r="P84" s="254">
        <v>7344</v>
      </c>
      <c r="R84" s="273"/>
    </row>
    <row r="85" spans="3:18" s="19" customFormat="1" ht="12.75">
      <c r="C85" s="19" t="s">
        <v>220</v>
      </c>
      <c r="J85" s="262">
        <f>N85-15764</f>
        <v>2792</v>
      </c>
      <c r="K85" s="262"/>
      <c r="L85" s="254" t="s">
        <v>136</v>
      </c>
      <c r="M85" s="20"/>
      <c r="N85" s="262">
        <f>15764+604+1582+1+605</f>
        <v>18556</v>
      </c>
      <c r="O85" s="262"/>
      <c r="P85" s="254" t="s">
        <v>136</v>
      </c>
      <c r="R85" s="273"/>
    </row>
    <row r="86" spans="3:18" s="19" customFormat="1" ht="12.75">
      <c r="C86" s="19" t="s">
        <v>259</v>
      </c>
      <c r="J86" s="262">
        <f>N86-4977</f>
        <v>1456</v>
      </c>
      <c r="K86" s="262"/>
      <c r="L86" s="254" t="s">
        <v>136</v>
      </c>
      <c r="M86" s="20"/>
      <c r="N86" s="262">
        <f>6086+243+1-1+104</f>
        <v>6433</v>
      </c>
      <c r="O86" s="262"/>
      <c r="P86" s="254" t="s">
        <v>136</v>
      </c>
      <c r="R86" s="254"/>
    </row>
    <row r="87" spans="3:16" s="19" customFormat="1" ht="12.75" customHeight="1">
      <c r="C87" s="19" t="s">
        <v>265</v>
      </c>
      <c r="J87" s="262">
        <v>0</v>
      </c>
      <c r="L87" s="254" t="s">
        <v>136</v>
      </c>
      <c r="N87" s="126">
        <v>-330</v>
      </c>
      <c r="P87" s="254" t="s">
        <v>136</v>
      </c>
    </row>
    <row r="88" spans="10:16" s="19" customFormat="1" ht="12.75" customHeight="1">
      <c r="J88" s="262"/>
      <c r="L88" s="254"/>
      <c r="N88" s="126"/>
      <c r="P88" s="254"/>
    </row>
    <row r="89" s="19" customFormat="1" ht="18" customHeight="1"/>
    <row r="90" spans="2:3" s="19" customFormat="1" ht="18" customHeight="1">
      <c r="B90" s="19" t="s">
        <v>46</v>
      </c>
      <c r="C90" s="19" t="str">
        <f>"Total investments in quoted securities as at "&amp;TEXT(Sheet1!B8,"dd mmmm yyyy")&amp;" are as follows:"</f>
        <v>Total investments in quoted securities as at 30 June 2002 are as follows:</v>
      </c>
    </row>
    <row r="91" spans="10:16" s="108" customFormat="1" ht="12">
      <c r="J91" s="263"/>
      <c r="K91" s="263"/>
      <c r="L91" s="263"/>
      <c r="M91" s="263"/>
      <c r="N91" s="263"/>
      <c r="O91" s="104"/>
      <c r="P91" s="104"/>
    </row>
    <row r="92" spans="10:16" s="19" customFormat="1" ht="12.75">
      <c r="J92" s="311"/>
      <c r="K92" s="311"/>
      <c r="L92" s="123"/>
      <c r="M92" s="123"/>
      <c r="N92" s="123"/>
      <c r="O92" s="123"/>
      <c r="P92" s="123" t="s">
        <v>16</v>
      </c>
    </row>
    <row r="93" spans="3:16" s="19" customFormat="1" ht="12.75">
      <c r="C93" s="18" t="s">
        <v>260</v>
      </c>
      <c r="J93" s="103"/>
      <c r="K93" s="103"/>
      <c r="L93" s="103"/>
      <c r="M93" s="103"/>
      <c r="N93" s="103"/>
      <c r="O93" s="120"/>
      <c r="P93" s="120"/>
    </row>
    <row r="94" spans="3:16" s="19" customFormat="1" ht="4.5" customHeight="1">
      <c r="C94" s="18"/>
      <c r="J94" s="103"/>
      <c r="K94" s="103"/>
      <c r="L94" s="103"/>
      <c r="M94" s="103"/>
      <c r="N94" s="103"/>
      <c r="O94" s="120"/>
      <c r="P94" s="120"/>
    </row>
    <row r="95" spans="3:16" s="19" customFormat="1" ht="12.75">
      <c r="C95" s="19" t="s">
        <v>47</v>
      </c>
      <c r="J95" s="338"/>
      <c r="K95" s="338"/>
      <c r="L95" s="71"/>
      <c r="M95" s="71"/>
      <c r="N95" s="71"/>
      <c r="O95" s="126"/>
      <c r="P95" s="126">
        <f>20299+2188+5+10106</f>
        <v>32598</v>
      </c>
    </row>
    <row r="96" spans="3:16" s="19" customFormat="1" ht="12.75">
      <c r="C96" s="19" t="s">
        <v>298</v>
      </c>
      <c r="J96" s="71"/>
      <c r="K96" s="71"/>
      <c r="L96" s="71"/>
      <c r="M96" s="71"/>
      <c r="N96" s="71"/>
      <c r="O96" s="126"/>
      <c r="P96" s="126">
        <v>9235</v>
      </c>
    </row>
    <row r="97" spans="3:16" s="19" customFormat="1" ht="12.75">
      <c r="C97" s="339" t="s">
        <v>248</v>
      </c>
      <c r="D97" s="339"/>
      <c r="E97" s="339"/>
      <c r="F97" s="339"/>
      <c r="G97" s="339"/>
      <c r="H97" s="339"/>
      <c r="J97" s="338"/>
      <c r="K97" s="338"/>
      <c r="L97" s="71"/>
      <c r="M97" s="71"/>
      <c r="N97" s="71"/>
      <c r="O97" s="126"/>
      <c r="P97" s="126">
        <v>-9116</v>
      </c>
    </row>
    <row r="98" spans="3:16" s="19" customFormat="1" ht="17.25" customHeight="1" thickBot="1">
      <c r="C98" s="19" t="s">
        <v>131</v>
      </c>
      <c r="J98" s="340"/>
      <c r="K98" s="340"/>
      <c r="L98" s="71"/>
      <c r="M98" s="71"/>
      <c r="N98" s="71"/>
      <c r="O98" s="91"/>
      <c r="P98" s="135">
        <f>SUM(P95:P97)</f>
        <v>32717</v>
      </c>
    </row>
    <row r="99" spans="10:16" s="103" customFormat="1" ht="17.25" customHeight="1">
      <c r="J99" s="71"/>
      <c r="K99" s="71"/>
      <c r="L99" s="71"/>
      <c r="M99" s="71"/>
      <c r="N99" s="71"/>
      <c r="O99" s="91"/>
      <c r="P99" s="91"/>
    </row>
    <row r="100" spans="3:16" s="19" customFormat="1" ht="13.5" thickBot="1">
      <c r="C100" s="19" t="s">
        <v>48</v>
      </c>
      <c r="J100" s="338"/>
      <c r="K100" s="338"/>
      <c r="L100" s="71"/>
      <c r="M100" s="71"/>
      <c r="N100" s="71"/>
      <c r="O100" s="91"/>
      <c r="P100" s="274">
        <v>55215</v>
      </c>
    </row>
    <row r="101" spans="10:16" s="19" customFormat="1" ht="12.75">
      <c r="J101" s="103"/>
      <c r="K101" s="103"/>
      <c r="L101" s="103"/>
      <c r="P101" s="20"/>
    </row>
    <row r="102" spans="3:5" s="19" customFormat="1" ht="12.75">
      <c r="C102" s="275" t="s">
        <v>294</v>
      </c>
      <c r="D102" s="171" t="s">
        <v>299</v>
      </c>
      <c r="E102" s="171"/>
    </row>
    <row r="103" s="19" customFormat="1" ht="12.75"/>
    <row r="104" s="19" customFormat="1" ht="12.75"/>
    <row r="105" s="19" customFormat="1" ht="12.75">
      <c r="C105" s="18" t="s">
        <v>264</v>
      </c>
    </row>
    <row r="106" spans="3:16" s="19" customFormat="1" ht="12.75">
      <c r="C106" s="19" t="s">
        <v>47</v>
      </c>
      <c r="J106" s="338"/>
      <c r="K106" s="338"/>
      <c r="L106" s="71"/>
      <c r="M106" s="71"/>
      <c r="N106" s="71"/>
      <c r="O106" s="126"/>
      <c r="P106" s="126">
        <v>16189</v>
      </c>
    </row>
    <row r="107" spans="3:16" s="19" customFormat="1" ht="12.75">
      <c r="C107" s="339" t="s">
        <v>248</v>
      </c>
      <c r="D107" s="339"/>
      <c r="E107" s="339"/>
      <c r="F107" s="339"/>
      <c r="G107" s="339"/>
      <c r="H107" s="339"/>
      <c r="J107" s="338"/>
      <c r="K107" s="338"/>
      <c r="L107" s="71"/>
      <c r="M107" s="71"/>
      <c r="N107" s="71"/>
      <c r="O107" s="126"/>
      <c r="P107" s="126">
        <v>-16189</v>
      </c>
    </row>
    <row r="108" spans="3:16" s="19" customFormat="1" ht="13.5" thickBot="1">
      <c r="C108" s="19" t="s">
        <v>131</v>
      </c>
      <c r="J108" s="340"/>
      <c r="K108" s="340"/>
      <c r="L108" s="71"/>
      <c r="M108" s="71"/>
      <c r="N108" s="71"/>
      <c r="O108" s="91"/>
      <c r="P108" s="135">
        <f>SUM(P106:P107)</f>
        <v>0</v>
      </c>
    </row>
    <row r="109" spans="3:16" s="19" customFormat="1" ht="12.75">
      <c r="C109" s="103"/>
      <c r="D109" s="103"/>
      <c r="E109" s="103"/>
      <c r="F109" s="103"/>
      <c r="G109" s="103"/>
      <c r="H109" s="103"/>
      <c r="I109" s="103"/>
      <c r="J109" s="71"/>
      <c r="K109" s="71"/>
      <c r="L109" s="71"/>
      <c r="M109" s="71"/>
      <c r="N109" s="71"/>
      <c r="O109" s="91"/>
      <c r="P109" s="91"/>
    </row>
    <row r="110" spans="3:16" s="19" customFormat="1" ht="13.5" thickBot="1">
      <c r="C110" s="19" t="s">
        <v>48</v>
      </c>
      <c r="J110" s="338"/>
      <c r="K110" s="338"/>
      <c r="L110" s="71"/>
      <c r="M110" s="71"/>
      <c r="N110" s="71"/>
      <c r="O110" s="91"/>
      <c r="P110" s="274">
        <v>3823</v>
      </c>
    </row>
    <row r="111" spans="10:16" s="19" customFormat="1" ht="12.75">
      <c r="J111" s="71"/>
      <c r="K111" s="71"/>
      <c r="L111" s="71"/>
      <c r="M111" s="71"/>
      <c r="N111" s="71"/>
      <c r="O111" s="91"/>
      <c r="P111" s="91"/>
    </row>
    <row r="112" spans="3:16" s="19" customFormat="1" ht="12.75">
      <c r="C112" s="276" t="s">
        <v>294</v>
      </c>
      <c r="D112" s="171" t="s">
        <v>300</v>
      </c>
      <c r="J112" s="71"/>
      <c r="K112" s="71"/>
      <c r="L112" s="71"/>
      <c r="M112" s="71"/>
      <c r="N112" s="71"/>
      <c r="O112" s="91"/>
      <c r="P112" s="91"/>
    </row>
    <row r="113" s="19" customFormat="1" ht="12.75"/>
    <row r="114" s="19" customFormat="1" ht="12.75"/>
    <row r="115" spans="1:7" s="19" customFormat="1" ht="12.75">
      <c r="A115" s="18" t="s">
        <v>42</v>
      </c>
      <c r="B115" s="18"/>
      <c r="C115" s="18" t="s">
        <v>50</v>
      </c>
      <c r="D115" s="18"/>
      <c r="E115" s="18"/>
      <c r="F115" s="18"/>
      <c r="G115" s="18"/>
    </row>
    <row r="116" spans="1:7" s="19" customFormat="1" ht="12.75">
      <c r="A116" s="18"/>
      <c r="B116" s="18"/>
      <c r="C116" s="18"/>
      <c r="D116" s="18"/>
      <c r="E116" s="18"/>
      <c r="F116" s="18"/>
      <c r="G116" s="18"/>
    </row>
    <row r="117" spans="1:16" s="19" customFormat="1" ht="12.75">
      <c r="A117" s="18"/>
      <c r="B117" s="18"/>
      <c r="C117" s="288" t="str">
        <f>"The changes in the composition of the Group during the financial period ended "&amp;TEXT(Sheet1!B8,"dd mmmm yyyy")&amp;" are as follows:"</f>
        <v>The changes in the composition of the Group during the financial period ended 30 June 2002 are as follows:</v>
      </c>
      <c r="D117" s="288"/>
      <c r="E117" s="288"/>
      <c r="F117" s="288"/>
      <c r="G117" s="288"/>
      <c r="H117" s="288"/>
      <c r="I117" s="288"/>
      <c r="J117" s="288"/>
      <c r="K117" s="288"/>
      <c r="L117" s="288"/>
      <c r="M117" s="288"/>
      <c r="N117" s="288"/>
      <c r="O117" s="288"/>
      <c r="P117" s="288"/>
    </row>
    <row r="118" spans="1:16" s="19" customFormat="1" ht="12.75">
      <c r="A118" s="18"/>
      <c r="B118" s="18"/>
      <c r="C118" s="73"/>
      <c r="D118" s="73"/>
      <c r="E118" s="73"/>
      <c r="F118" s="73"/>
      <c r="G118" s="73"/>
      <c r="H118" s="73"/>
      <c r="I118" s="73"/>
      <c r="J118" s="73"/>
      <c r="K118" s="73"/>
      <c r="L118" s="73"/>
      <c r="M118" s="73"/>
      <c r="N118" s="73"/>
      <c r="O118" s="73"/>
      <c r="P118" s="73"/>
    </row>
    <row r="119" spans="1:7" s="19" customFormat="1" ht="12.75">
      <c r="A119" s="18"/>
      <c r="B119" s="18"/>
      <c r="C119" s="19" t="s">
        <v>138</v>
      </c>
      <c r="D119" s="19" t="s">
        <v>293</v>
      </c>
      <c r="F119" s="18"/>
      <c r="G119" s="18"/>
    </row>
    <row r="120" spans="1:16" s="19" customFormat="1" ht="12.75">
      <c r="A120" s="18"/>
      <c r="B120" s="18"/>
      <c r="C120" s="18"/>
      <c r="D120" s="18"/>
      <c r="E120" s="18"/>
      <c r="F120" s="18"/>
      <c r="G120" s="18"/>
      <c r="N120" s="285" t="s">
        <v>232</v>
      </c>
      <c r="O120" s="285"/>
      <c r="P120" s="285"/>
    </row>
    <row r="121" spans="1:16" s="19" customFormat="1" ht="12.75">
      <c r="A121" s="18"/>
      <c r="B121" s="18"/>
      <c r="C121" s="18"/>
      <c r="D121" s="18"/>
      <c r="E121" s="18"/>
      <c r="F121" s="18"/>
      <c r="G121" s="18"/>
      <c r="N121" s="141">
        <f>Sheet1!B8</f>
        <v>37437</v>
      </c>
      <c r="O121" s="120"/>
      <c r="P121" s="141">
        <v>37072</v>
      </c>
    </row>
    <row r="122" spans="1:16" s="19" customFormat="1" ht="4.5" customHeight="1">
      <c r="A122" s="18"/>
      <c r="B122" s="18"/>
      <c r="C122" s="18"/>
      <c r="D122" s="18"/>
      <c r="E122" s="18"/>
      <c r="F122" s="18"/>
      <c r="G122" s="18"/>
      <c r="N122" s="141"/>
      <c r="O122" s="120"/>
      <c r="P122" s="141"/>
    </row>
    <row r="123" spans="4:16" s="19" customFormat="1" ht="12.75">
      <c r="D123" s="19" t="s">
        <v>254</v>
      </c>
      <c r="N123" s="229">
        <v>0.6555</v>
      </c>
      <c r="O123" s="142"/>
      <c r="P123" s="142">
        <v>0.6531</v>
      </c>
    </row>
    <row r="124" spans="4:16" s="19" customFormat="1" ht="12.75">
      <c r="D124" s="19" t="s">
        <v>295</v>
      </c>
      <c r="N124" s="230">
        <v>0.116</v>
      </c>
      <c r="O124" s="142"/>
      <c r="P124" s="142">
        <v>0.4432</v>
      </c>
    </row>
    <row r="125" spans="4:16" s="19" customFormat="1" ht="12.75">
      <c r="D125" s="19" t="s">
        <v>0</v>
      </c>
      <c r="N125" s="229">
        <v>0.5914</v>
      </c>
      <c r="O125" s="142"/>
      <c r="P125" s="142">
        <v>0.3207</v>
      </c>
    </row>
    <row r="126" spans="4:16" s="19" customFormat="1" ht="12.75">
      <c r="D126" s="19" t="s">
        <v>209</v>
      </c>
      <c r="N126" s="231">
        <f>65.5452%*25%+65.5452%*90%*75%</f>
        <v>0.6062930999999999</v>
      </c>
      <c r="P126" s="148">
        <v>0.4408</v>
      </c>
    </row>
    <row r="127" spans="4:16" s="19" customFormat="1" ht="12.75">
      <c r="D127" s="19" t="s">
        <v>301</v>
      </c>
      <c r="N127" s="231">
        <v>0.9413</v>
      </c>
      <c r="P127" s="148">
        <v>0.8773</v>
      </c>
    </row>
    <row r="128" spans="3:16" s="19" customFormat="1" ht="27.75" customHeight="1">
      <c r="C128" s="73"/>
      <c r="D128" s="73"/>
      <c r="E128" s="73"/>
      <c r="F128" s="73"/>
      <c r="G128" s="73"/>
      <c r="H128" s="73"/>
      <c r="I128" s="73"/>
      <c r="J128" s="73"/>
      <c r="K128" s="73"/>
      <c r="L128" s="73"/>
      <c r="M128" s="73"/>
      <c r="N128" s="73"/>
      <c r="O128" s="73"/>
      <c r="P128" s="73"/>
    </row>
    <row r="129" spans="3:16" s="19" customFormat="1" ht="24" customHeight="1">
      <c r="C129" s="169" t="s">
        <v>294</v>
      </c>
      <c r="D129" s="289" t="s">
        <v>297</v>
      </c>
      <c r="E129" s="289"/>
      <c r="F129" s="289"/>
      <c r="G129" s="289"/>
      <c r="H129" s="289"/>
      <c r="I129" s="289"/>
      <c r="J129" s="289"/>
      <c r="K129" s="289"/>
      <c r="L129" s="289"/>
      <c r="M129" s="289"/>
      <c r="N129" s="289"/>
      <c r="O129" s="289"/>
      <c r="P129" s="289"/>
    </row>
    <row r="130" spans="3:16" s="19" customFormat="1" ht="27.75" customHeight="1">
      <c r="C130" s="169"/>
      <c r="D130" s="170"/>
      <c r="E130" s="170"/>
      <c r="F130" s="170"/>
      <c r="G130" s="170"/>
      <c r="H130" s="170"/>
      <c r="I130" s="170"/>
      <c r="J130" s="170"/>
      <c r="K130" s="170"/>
      <c r="L130" s="170"/>
      <c r="M130" s="170"/>
      <c r="N130" s="170"/>
      <c r="O130" s="170"/>
      <c r="P130" s="170"/>
    </row>
    <row r="131" spans="3:16" s="19" customFormat="1" ht="12.75">
      <c r="C131" s="19" t="s">
        <v>139</v>
      </c>
      <c r="D131" s="19" t="s">
        <v>256</v>
      </c>
      <c r="F131" s="73"/>
      <c r="G131" s="73"/>
      <c r="H131" s="73"/>
      <c r="I131" s="73"/>
      <c r="J131" s="73"/>
      <c r="K131" s="73"/>
      <c r="L131" s="73"/>
      <c r="M131" s="73"/>
      <c r="N131" s="73"/>
      <c r="O131" s="73"/>
      <c r="P131" s="73"/>
    </row>
    <row r="132" spans="3:16" s="19" customFormat="1" ht="12.75">
      <c r="C132" s="73"/>
      <c r="D132" s="73"/>
      <c r="E132" s="73"/>
      <c r="F132" s="73"/>
      <c r="G132" s="73"/>
      <c r="H132" s="73"/>
      <c r="I132" s="73"/>
      <c r="J132" s="73"/>
      <c r="K132" s="73"/>
      <c r="L132" s="73"/>
      <c r="M132" s="73"/>
      <c r="N132" s="73"/>
      <c r="O132" s="73"/>
      <c r="P132" s="73"/>
    </row>
    <row r="133" spans="3:16" s="19" customFormat="1" ht="37.5" customHeight="1">
      <c r="C133" s="73"/>
      <c r="D133" s="18"/>
      <c r="E133" s="18"/>
      <c r="F133" s="18"/>
      <c r="G133" s="18"/>
      <c r="N133" s="232" t="s">
        <v>257</v>
      </c>
      <c r="O133" s="73"/>
      <c r="P133" s="73"/>
    </row>
    <row r="134" spans="3:16" s="19" customFormat="1" ht="4.5" customHeight="1">
      <c r="C134" s="73"/>
      <c r="D134" s="18"/>
      <c r="E134" s="18"/>
      <c r="F134" s="18"/>
      <c r="G134" s="18"/>
      <c r="N134" s="232"/>
      <c r="O134" s="73"/>
      <c r="P134" s="73"/>
    </row>
    <row r="135" spans="3:16" s="19" customFormat="1" ht="12.75">
      <c r="C135" s="73"/>
      <c r="D135" s="19" t="s">
        <v>255</v>
      </c>
      <c r="N135" s="233">
        <v>0.999998</v>
      </c>
      <c r="O135" s="73"/>
      <c r="P135" s="73"/>
    </row>
    <row r="136" spans="3:16" s="19" customFormat="1" ht="12.75">
      <c r="C136" s="73"/>
      <c r="D136" s="73"/>
      <c r="E136" s="73"/>
      <c r="F136" s="73"/>
      <c r="G136" s="73"/>
      <c r="H136" s="73"/>
      <c r="I136" s="73"/>
      <c r="J136" s="73"/>
      <c r="K136" s="73"/>
      <c r="L136" s="73"/>
      <c r="M136" s="73"/>
      <c r="N136" s="73"/>
      <c r="O136" s="73"/>
      <c r="P136" s="73"/>
    </row>
    <row r="137" spans="3:16" s="19" customFormat="1" ht="14.25" customHeight="1">
      <c r="C137" s="73"/>
      <c r="D137" s="73"/>
      <c r="E137" s="73"/>
      <c r="F137" s="73"/>
      <c r="G137" s="73"/>
      <c r="H137" s="73"/>
      <c r="I137" s="73"/>
      <c r="J137" s="73"/>
      <c r="K137" s="73"/>
      <c r="L137" s="73"/>
      <c r="M137" s="73"/>
      <c r="N137" s="73"/>
      <c r="O137" s="73"/>
      <c r="P137" s="73"/>
    </row>
    <row r="138" spans="1:7" s="19" customFormat="1" ht="12.75">
      <c r="A138" s="18" t="s">
        <v>49</v>
      </c>
      <c r="B138" s="18"/>
      <c r="C138" s="18" t="s">
        <v>52</v>
      </c>
      <c r="D138" s="18"/>
      <c r="E138" s="18"/>
      <c r="F138" s="18"/>
      <c r="G138" s="18"/>
    </row>
    <row r="139" s="19" customFormat="1" ht="12.75"/>
    <row r="140" spans="3:16" s="19" customFormat="1" ht="20.25" customHeight="1">
      <c r="C140" s="288" t="s">
        <v>343</v>
      </c>
      <c r="D140" s="288"/>
      <c r="E140" s="288"/>
      <c r="F140" s="288"/>
      <c r="G140" s="288"/>
      <c r="H140" s="288"/>
      <c r="I140" s="288"/>
      <c r="J140" s="288"/>
      <c r="K140" s="288"/>
      <c r="L140" s="288"/>
      <c r="M140" s="288"/>
      <c r="N140" s="288"/>
      <c r="O140" s="288"/>
      <c r="P140" s="288"/>
    </row>
    <row r="141" spans="2:15" s="19" customFormat="1" ht="14.25" customHeight="1">
      <c r="B141" s="19" t="s">
        <v>44</v>
      </c>
      <c r="C141" s="196" t="s">
        <v>270</v>
      </c>
      <c r="D141" s="69"/>
      <c r="E141" s="69"/>
      <c r="F141" s="69"/>
      <c r="G141" s="73"/>
      <c r="H141" s="73"/>
      <c r="I141" s="73"/>
      <c r="J141" s="73"/>
      <c r="K141" s="73"/>
      <c r="L141" s="73"/>
      <c r="M141" s="73"/>
      <c r="N141" s="73"/>
      <c r="O141" s="73"/>
    </row>
    <row r="142" spans="3:16" s="19" customFormat="1" ht="9" customHeight="1">
      <c r="C142" s="73"/>
      <c r="D142" s="73"/>
      <c r="E142" s="73"/>
      <c r="F142" s="73"/>
      <c r="G142" s="73"/>
      <c r="H142" s="73"/>
      <c r="I142" s="73"/>
      <c r="J142" s="73"/>
      <c r="K142" s="73"/>
      <c r="L142" s="73"/>
      <c r="M142" s="73"/>
      <c r="N142" s="73"/>
      <c r="O142" s="73"/>
      <c r="P142" s="73"/>
    </row>
    <row r="143" spans="2:16" s="19" customFormat="1" ht="45.75" customHeight="1">
      <c r="B143" s="196" t="s">
        <v>138</v>
      </c>
      <c r="C143" s="281" t="s">
        <v>132</v>
      </c>
      <c r="D143" s="293"/>
      <c r="E143" s="293"/>
      <c r="F143" s="264"/>
      <c r="G143" s="283" t="s">
        <v>271</v>
      </c>
      <c r="H143" s="283"/>
      <c r="I143" s="283"/>
      <c r="J143" s="283"/>
      <c r="K143" s="283"/>
      <c r="L143" s="283"/>
      <c r="M143" s="283"/>
      <c r="N143" s="283"/>
      <c r="O143" s="283"/>
      <c r="P143" s="284"/>
    </row>
    <row r="144" spans="3:16" s="19" customFormat="1" ht="20.25" customHeight="1">
      <c r="C144" s="292" t="s">
        <v>133</v>
      </c>
      <c r="D144" s="292"/>
      <c r="E144" s="292"/>
      <c r="F144" s="265"/>
      <c r="G144" s="293" t="s">
        <v>355</v>
      </c>
      <c r="H144" s="293"/>
      <c r="I144" s="293"/>
      <c r="J144" s="293"/>
      <c r="K144" s="293"/>
      <c r="L144" s="293"/>
      <c r="M144" s="293"/>
      <c r="N144" s="293"/>
      <c r="O144" s="293"/>
      <c r="P144" s="294"/>
    </row>
    <row r="145" spans="3:16" s="19" customFormat="1" ht="22.5" customHeight="1">
      <c r="C145" s="281" t="s">
        <v>134</v>
      </c>
      <c r="D145" s="293"/>
      <c r="E145" s="293"/>
      <c r="F145" s="264"/>
      <c r="G145" s="283" t="s">
        <v>324</v>
      </c>
      <c r="H145" s="283"/>
      <c r="I145" s="283"/>
      <c r="J145" s="283"/>
      <c r="K145" s="283"/>
      <c r="L145" s="283"/>
      <c r="M145" s="283"/>
      <c r="N145" s="283"/>
      <c r="O145" s="283"/>
      <c r="P145" s="284"/>
    </row>
    <row r="146" spans="3:16" s="19" customFormat="1" ht="20.25" customHeight="1">
      <c r="C146" s="73"/>
      <c r="D146" s="73"/>
      <c r="E146" s="73"/>
      <c r="F146" s="73"/>
      <c r="G146" s="73"/>
      <c r="H146" s="73"/>
      <c r="I146" s="73"/>
      <c r="J146" s="73"/>
      <c r="K146" s="73"/>
      <c r="L146" s="73"/>
      <c r="M146" s="73"/>
      <c r="N146" s="73"/>
      <c r="O146" s="73"/>
      <c r="P146" s="73"/>
    </row>
    <row r="147" spans="2:16" s="19" customFormat="1" ht="49.5" customHeight="1">
      <c r="B147" s="196" t="s">
        <v>139</v>
      </c>
      <c r="C147" s="281" t="s">
        <v>132</v>
      </c>
      <c r="D147" s="293"/>
      <c r="E147" s="293"/>
      <c r="F147" s="264"/>
      <c r="G147" s="283" t="s">
        <v>277</v>
      </c>
      <c r="H147" s="283"/>
      <c r="I147" s="283"/>
      <c r="J147" s="283"/>
      <c r="K147" s="283"/>
      <c r="L147" s="283"/>
      <c r="M147" s="283"/>
      <c r="N147" s="283"/>
      <c r="O147" s="283"/>
      <c r="P147" s="284"/>
    </row>
    <row r="148" spans="3:16" s="19" customFormat="1" ht="20.25" customHeight="1">
      <c r="C148" s="292" t="s">
        <v>133</v>
      </c>
      <c r="D148" s="292"/>
      <c r="E148" s="292"/>
      <c r="F148" s="265"/>
      <c r="G148" s="293" t="s">
        <v>222</v>
      </c>
      <c r="H148" s="293"/>
      <c r="I148" s="293"/>
      <c r="J148" s="293"/>
      <c r="K148" s="293"/>
      <c r="L148" s="293"/>
      <c r="M148" s="293"/>
      <c r="N148" s="293"/>
      <c r="O148" s="293"/>
      <c r="P148" s="294"/>
    </row>
    <row r="149" spans="3:16" s="19" customFormat="1" ht="12.75">
      <c r="C149" s="313" t="s">
        <v>134</v>
      </c>
      <c r="D149" s="314"/>
      <c r="E149" s="314"/>
      <c r="F149" s="267"/>
      <c r="G149" s="266" t="s">
        <v>138</v>
      </c>
      <c r="H149" s="314" t="s">
        <v>278</v>
      </c>
      <c r="I149" s="314"/>
      <c r="J149" s="314"/>
      <c r="K149" s="314"/>
      <c r="L149" s="314"/>
      <c r="M149" s="314"/>
      <c r="N149" s="314"/>
      <c r="O149" s="314"/>
      <c r="P149" s="317"/>
    </row>
    <row r="150" spans="3:16" s="19" customFormat="1" ht="21.75" customHeight="1">
      <c r="C150" s="315"/>
      <c r="D150" s="316"/>
      <c r="E150" s="316"/>
      <c r="F150" s="268"/>
      <c r="G150" s="261" t="s">
        <v>139</v>
      </c>
      <c r="H150" s="316" t="s">
        <v>279</v>
      </c>
      <c r="I150" s="316"/>
      <c r="J150" s="316"/>
      <c r="K150" s="316"/>
      <c r="L150" s="316"/>
      <c r="M150" s="316"/>
      <c r="N150" s="316"/>
      <c r="O150" s="316"/>
      <c r="P150" s="318"/>
    </row>
    <row r="151" spans="3:16" s="19" customFormat="1" ht="20.25" customHeight="1">
      <c r="C151" s="73"/>
      <c r="D151" s="73"/>
      <c r="E151" s="73"/>
      <c r="F151" s="73"/>
      <c r="G151" s="73"/>
      <c r="H151" s="73"/>
      <c r="I151" s="73"/>
      <c r="J151" s="73"/>
      <c r="K151" s="73"/>
      <c r="L151" s="73"/>
      <c r="M151" s="73"/>
      <c r="N151" s="73"/>
      <c r="O151" s="73"/>
      <c r="P151" s="73"/>
    </row>
    <row r="152" spans="2:15" s="19" customFormat="1" ht="12.75" customHeight="1">
      <c r="B152" s="19" t="s">
        <v>46</v>
      </c>
      <c r="C152" s="196" t="s">
        <v>135</v>
      </c>
      <c r="D152" s="69"/>
      <c r="E152" s="69"/>
      <c r="F152" s="69"/>
      <c r="G152" s="73"/>
      <c r="H152" s="73"/>
      <c r="I152" s="73"/>
      <c r="J152" s="73"/>
      <c r="K152" s="73"/>
      <c r="L152" s="73"/>
      <c r="M152" s="73"/>
      <c r="N152" s="73"/>
      <c r="O152" s="73"/>
    </row>
    <row r="153" spans="3:16" s="19" customFormat="1" ht="12.75">
      <c r="C153" s="73"/>
      <c r="D153" s="73"/>
      <c r="E153" s="73"/>
      <c r="F153" s="73"/>
      <c r="G153" s="73"/>
      <c r="H153" s="73"/>
      <c r="I153" s="73"/>
      <c r="J153" s="73"/>
      <c r="K153" s="73"/>
      <c r="L153" s="73"/>
      <c r="M153" s="73"/>
      <c r="N153" s="73"/>
      <c r="O153" s="73"/>
      <c r="P153" s="73"/>
    </row>
    <row r="154" spans="2:16" s="19" customFormat="1" ht="82.5" customHeight="1">
      <c r="B154" s="196" t="s">
        <v>138</v>
      </c>
      <c r="C154" s="337" t="s">
        <v>132</v>
      </c>
      <c r="D154" s="337"/>
      <c r="E154" s="337"/>
      <c r="F154" s="264"/>
      <c r="G154" s="283" t="s">
        <v>221</v>
      </c>
      <c r="H154" s="283"/>
      <c r="I154" s="283"/>
      <c r="J154" s="283"/>
      <c r="K154" s="283"/>
      <c r="L154" s="283"/>
      <c r="M154" s="283"/>
      <c r="N154" s="283"/>
      <c r="O154" s="283"/>
      <c r="P154" s="284"/>
    </row>
    <row r="155" spans="3:16" s="19" customFormat="1" ht="19.5" customHeight="1">
      <c r="C155" s="337" t="s">
        <v>133</v>
      </c>
      <c r="D155" s="337"/>
      <c r="E155" s="337"/>
      <c r="F155" s="264"/>
      <c r="G155" s="293" t="s">
        <v>222</v>
      </c>
      <c r="H155" s="293"/>
      <c r="I155" s="293"/>
      <c r="J155" s="293"/>
      <c r="K155" s="293"/>
      <c r="L155" s="293"/>
      <c r="M155" s="293"/>
      <c r="N155" s="293"/>
      <c r="O155" s="293"/>
      <c r="P155" s="294"/>
    </row>
    <row r="156" spans="3:16" s="19" customFormat="1" ht="42.75" customHeight="1">
      <c r="C156" s="337" t="s">
        <v>134</v>
      </c>
      <c r="D156" s="337"/>
      <c r="E156" s="337"/>
      <c r="F156" s="264"/>
      <c r="G156" s="283" t="s">
        <v>272</v>
      </c>
      <c r="H156" s="283"/>
      <c r="I156" s="283"/>
      <c r="J156" s="283"/>
      <c r="K156" s="283"/>
      <c r="L156" s="283"/>
      <c r="M156" s="283"/>
      <c r="N156" s="283"/>
      <c r="O156" s="283"/>
      <c r="P156" s="284"/>
    </row>
    <row r="157" spans="3:16" s="19" customFormat="1" ht="12.75">
      <c r="C157" s="73"/>
      <c r="D157" s="73"/>
      <c r="E157" s="92"/>
      <c r="F157" s="93"/>
      <c r="G157" s="93"/>
      <c r="H157" s="93"/>
      <c r="I157" s="93"/>
      <c r="J157" s="93"/>
      <c r="K157" s="93"/>
      <c r="L157" s="93"/>
      <c r="M157" s="93"/>
      <c r="N157" s="93"/>
      <c r="O157" s="93"/>
      <c r="P157" s="93"/>
    </row>
    <row r="158" spans="3:16" s="19" customFormat="1" ht="12.75">
      <c r="C158" s="73"/>
      <c r="D158" s="73"/>
      <c r="E158" s="92"/>
      <c r="F158" s="93"/>
      <c r="G158" s="93"/>
      <c r="H158" s="93"/>
      <c r="I158" s="93"/>
      <c r="J158" s="93"/>
      <c r="K158" s="93"/>
      <c r="L158" s="93"/>
      <c r="M158" s="93"/>
      <c r="N158" s="93"/>
      <c r="O158" s="93"/>
      <c r="P158" s="93"/>
    </row>
    <row r="159" spans="1:5" s="19" customFormat="1" ht="12.75">
      <c r="A159" s="18" t="s">
        <v>51</v>
      </c>
      <c r="B159" s="18"/>
      <c r="C159" s="18" t="s">
        <v>233</v>
      </c>
      <c r="D159" s="18"/>
      <c r="E159" s="18"/>
    </row>
    <row r="160" s="19" customFormat="1" ht="12.75"/>
    <row r="161" spans="3:16" s="19" customFormat="1" ht="23.25" customHeight="1">
      <c r="C161" s="305" t="s">
        <v>358</v>
      </c>
      <c r="D161" s="305"/>
      <c r="E161" s="305"/>
      <c r="F161" s="305"/>
      <c r="G161" s="305"/>
      <c r="H161" s="305"/>
      <c r="I161" s="305"/>
      <c r="J161" s="305"/>
      <c r="K161" s="305"/>
      <c r="L161" s="305"/>
      <c r="M161" s="305"/>
      <c r="N161" s="305"/>
      <c r="O161" s="305"/>
      <c r="P161" s="305"/>
    </row>
    <row r="162" spans="3:16" s="19" customFormat="1" ht="35.25" customHeight="1">
      <c r="C162" s="69" t="s">
        <v>138</v>
      </c>
      <c r="D162" s="69"/>
      <c r="E162" s="288" t="s">
        <v>309</v>
      </c>
      <c r="F162" s="288"/>
      <c r="G162" s="288"/>
      <c r="H162" s="288"/>
      <c r="I162" s="288"/>
      <c r="J162" s="288"/>
      <c r="K162" s="288"/>
      <c r="L162" s="288"/>
      <c r="M162" s="288"/>
      <c r="N162" s="288"/>
      <c r="O162" s="288"/>
      <c r="P162" s="288"/>
    </row>
    <row r="163" spans="3:16" s="19" customFormat="1" ht="33" customHeight="1">
      <c r="C163" s="69" t="s">
        <v>139</v>
      </c>
      <c r="D163" s="69"/>
      <c r="E163" s="288" t="s">
        <v>310</v>
      </c>
      <c r="F163" s="288"/>
      <c r="G163" s="288"/>
      <c r="H163" s="288"/>
      <c r="I163" s="288"/>
      <c r="J163" s="288"/>
      <c r="K163" s="288"/>
      <c r="L163" s="288"/>
      <c r="M163" s="288"/>
      <c r="N163" s="288"/>
      <c r="O163" s="288"/>
      <c r="P163" s="288"/>
    </row>
    <row r="164" spans="3:16" s="19" customFormat="1" ht="33" customHeight="1">
      <c r="C164" s="69" t="s">
        <v>140</v>
      </c>
      <c r="D164" s="69"/>
      <c r="E164" s="288" t="s">
        <v>311</v>
      </c>
      <c r="F164" s="288"/>
      <c r="G164" s="288"/>
      <c r="H164" s="288"/>
      <c r="I164" s="288"/>
      <c r="J164" s="288"/>
      <c r="K164" s="288"/>
      <c r="L164" s="288"/>
      <c r="M164" s="288"/>
      <c r="N164" s="288"/>
      <c r="O164" s="288"/>
      <c r="P164" s="288"/>
    </row>
    <row r="165" spans="3:16" s="19" customFormat="1" ht="33" customHeight="1">
      <c r="C165" s="69" t="s">
        <v>141</v>
      </c>
      <c r="D165" s="69"/>
      <c r="E165" s="288" t="s">
        <v>312</v>
      </c>
      <c r="F165" s="288"/>
      <c r="G165" s="288"/>
      <c r="H165" s="288"/>
      <c r="I165" s="288"/>
      <c r="J165" s="288"/>
      <c r="K165" s="288"/>
      <c r="L165" s="288"/>
      <c r="M165" s="288"/>
      <c r="N165" s="288"/>
      <c r="O165" s="288"/>
      <c r="P165" s="288"/>
    </row>
    <row r="166" spans="3:16" s="19" customFormat="1" ht="33" customHeight="1">
      <c r="C166" s="69" t="s">
        <v>142</v>
      </c>
      <c r="D166" s="69"/>
      <c r="E166" s="288" t="s">
        <v>313</v>
      </c>
      <c r="F166" s="288"/>
      <c r="G166" s="288"/>
      <c r="H166" s="288"/>
      <c r="I166" s="288"/>
      <c r="J166" s="288"/>
      <c r="K166" s="288"/>
      <c r="L166" s="288"/>
      <c r="M166" s="288"/>
      <c r="N166" s="288"/>
      <c r="O166" s="288"/>
      <c r="P166" s="288"/>
    </row>
    <row r="167" spans="3:16" s="19" customFormat="1" ht="33" customHeight="1">
      <c r="C167" s="69" t="s">
        <v>273</v>
      </c>
      <c r="D167" s="69"/>
      <c r="E167" s="288" t="s">
        <v>314</v>
      </c>
      <c r="F167" s="288"/>
      <c r="G167" s="288"/>
      <c r="H167" s="288"/>
      <c r="I167" s="288"/>
      <c r="J167" s="288"/>
      <c r="K167" s="288"/>
      <c r="L167" s="288"/>
      <c r="M167" s="288"/>
      <c r="N167" s="288"/>
      <c r="O167" s="288"/>
      <c r="P167" s="288"/>
    </row>
    <row r="168" spans="3:16" s="19" customFormat="1" ht="33" customHeight="1">
      <c r="C168" s="69" t="s">
        <v>274</v>
      </c>
      <c r="D168" s="69"/>
      <c r="E168" s="288" t="s">
        <v>316</v>
      </c>
      <c r="F168" s="288"/>
      <c r="G168" s="288"/>
      <c r="H168" s="288"/>
      <c r="I168" s="288"/>
      <c r="J168" s="288"/>
      <c r="K168" s="288"/>
      <c r="L168" s="288"/>
      <c r="M168" s="288"/>
      <c r="N168" s="288"/>
      <c r="O168" s="288"/>
      <c r="P168" s="288"/>
    </row>
    <row r="169" spans="3:16" s="19" customFormat="1" ht="33" customHeight="1">
      <c r="C169" s="69" t="s">
        <v>275</v>
      </c>
      <c r="D169" s="69"/>
      <c r="E169" s="288" t="s">
        <v>315</v>
      </c>
      <c r="F169" s="288"/>
      <c r="G169" s="288"/>
      <c r="H169" s="288"/>
      <c r="I169" s="288"/>
      <c r="J169" s="288"/>
      <c r="K169" s="288"/>
      <c r="L169" s="288"/>
      <c r="M169" s="288"/>
      <c r="N169" s="288"/>
      <c r="O169" s="288"/>
      <c r="P169" s="288"/>
    </row>
    <row r="170" spans="3:16" s="19" customFormat="1" ht="12.75">
      <c r="C170" s="69"/>
      <c r="D170" s="69"/>
      <c r="E170" s="73"/>
      <c r="F170" s="73"/>
      <c r="G170" s="73"/>
      <c r="H170" s="73"/>
      <c r="I170" s="73"/>
      <c r="J170" s="73"/>
      <c r="K170" s="73"/>
      <c r="L170" s="73"/>
      <c r="M170" s="73"/>
      <c r="N170" s="73"/>
      <c r="O170" s="73"/>
      <c r="P170" s="73"/>
    </row>
    <row r="171" spans="3:16" s="19" customFormat="1" ht="63.75" customHeight="1">
      <c r="C171" s="305" t="s">
        <v>359</v>
      </c>
      <c r="D171" s="305"/>
      <c r="E171" s="305"/>
      <c r="F171" s="305"/>
      <c r="G171" s="305"/>
      <c r="H171" s="305"/>
      <c r="I171" s="305"/>
      <c r="J171" s="305"/>
      <c r="K171" s="305"/>
      <c r="L171" s="305"/>
      <c r="M171" s="305"/>
      <c r="N171" s="305"/>
      <c r="O171" s="305"/>
      <c r="P171" s="305"/>
    </row>
    <row r="172" s="19" customFormat="1" ht="12.75"/>
    <row r="173" s="19" customFormat="1" ht="12.75"/>
    <row r="174" spans="1:4" s="19" customFormat="1" ht="12.75">
      <c r="A174" s="18" t="s">
        <v>53</v>
      </c>
      <c r="C174" s="18" t="s">
        <v>57</v>
      </c>
      <c r="D174" s="18"/>
    </row>
    <row r="175" spans="1:4" s="19" customFormat="1" ht="10.5" customHeight="1">
      <c r="A175" s="18"/>
      <c r="C175" s="18"/>
      <c r="D175" s="18"/>
    </row>
    <row r="176" spans="1:3" s="19" customFormat="1" ht="12.75">
      <c r="A176" s="18"/>
      <c r="C176" s="19" t="str">
        <f>"Group borrowings and debt securities as at "&amp;TEXT(Sheet1!B8,"dd mmmm yyyy")&amp;" are as follows:"</f>
        <v>Group borrowings and debt securities as at 30 June 2002 are as follows:</v>
      </c>
    </row>
    <row r="177" spans="1:16" s="19" customFormat="1" ht="12.75">
      <c r="A177" s="18"/>
      <c r="P177" s="120" t="s">
        <v>16</v>
      </c>
    </row>
    <row r="178" spans="1:16" s="19" customFormat="1" ht="12.75">
      <c r="A178" s="18"/>
      <c r="P178" s="120"/>
    </row>
    <row r="179" spans="1:16" s="19" customFormat="1" ht="12.75">
      <c r="A179" s="18"/>
      <c r="C179" s="19" t="s">
        <v>44</v>
      </c>
      <c r="E179" s="19" t="s">
        <v>153</v>
      </c>
      <c r="P179" s="120"/>
    </row>
    <row r="180" spans="1:16" s="19" customFormat="1" ht="12.75">
      <c r="A180" s="18"/>
      <c r="E180" s="19" t="s">
        <v>58</v>
      </c>
      <c r="P180" s="120"/>
    </row>
    <row r="181" spans="1:16" s="19" customFormat="1" ht="12.75">
      <c r="A181" s="18"/>
      <c r="E181" s="253" t="s">
        <v>122</v>
      </c>
      <c r="P181" s="254">
        <v>20484</v>
      </c>
    </row>
    <row r="182" spans="1:16" s="19" customFormat="1" ht="12.75">
      <c r="A182" s="18"/>
      <c r="E182" s="253"/>
      <c r="P182" s="254"/>
    </row>
    <row r="183" spans="1:16" s="19" customFormat="1" ht="12.75">
      <c r="A183" s="18"/>
      <c r="E183" s="19" t="s">
        <v>59</v>
      </c>
      <c r="P183" s="120"/>
    </row>
    <row r="184" spans="1:16" s="19" customFormat="1" ht="12.75">
      <c r="A184" s="18"/>
      <c r="E184" s="253" t="s">
        <v>122</v>
      </c>
      <c r="P184" s="255">
        <v>7116</v>
      </c>
    </row>
    <row r="185" spans="1:16" s="19" customFormat="1" ht="12.75">
      <c r="A185" s="18"/>
      <c r="N185" s="256" t="s">
        <v>179</v>
      </c>
      <c r="P185" s="257">
        <f>SUM(P181:P184)</f>
        <v>27600</v>
      </c>
    </row>
    <row r="186" spans="1:16" s="19" customFormat="1" ht="12.75">
      <c r="A186" s="18"/>
      <c r="P186" s="254"/>
    </row>
    <row r="187" spans="3:16" s="19" customFormat="1" ht="12.75">
      <c r="C187" s="19" t="s">
        <v>46</v>
      </c>
      <c r="E187" s="19" t="s">
        <v>154</v>
      </c>
      <c r="P187" s="20"/>
    </row>
    <row r="188" s="19" customFormat="1" ht="6" customHeight="1">
      <c r="P188" s="20"/>
    </row>
    <row r="189" spans="5:16" s="19" customFormat="1" ht="12.75">
      <c r="E189" s="19" t="s">
        <v>58</v>
      </c>
      <c r="P189" s="20" t="s">
        <v>124</v>
      </c>
    </row>
    <row r="190" spans="5:16" s="19" customFormat="1" ht="12.75">
      <c r="E190" s="253" t="s">
        <v>122</v>
      </c>
      <c r="P190" s="20">
        <f>12559+14000+19084</f>
        <v>45643</v>
      </c>
    </row>
    <row r="191" spans="5:16" s="19" customFormat="1" ht="12.75">
      <c r="E191" s="253" t="s">
        <v>323</v>
      </c>
      <c r="P191" s="71">
        <v>23443</v>
      </c>
    </row>
    <row r="192" s="19" customFormat="1" ht="12.75">
      <c r="P192" s="149">
        <f>SUM(P190:P191)</f>
        <v>69086</v>
      </c>
    </row>
    <row r="193" spans="5:16" s="19" customFormat="1" ht="12.75">
      <c r="E193" s="19" t="s">
        <v>59</v>
      </c>
      <c r="P193" s="20"/>
    </row>
    <row r="194" spans="5:16" s="19" customFormat="1" ht="12.75">
      <c r="E194" s="253" t="s">
        <v>122</v>
      </c>
      <c r="P194" s="71">
        <v>534000</v>
      </c>
    </row>
    <row r="195" s="19" customFormat="1" ht="9" customHeight="1"/>
    <row r="196" spans="14:18" s="19" customFormat="1" ht="12.75">
      <c r="N196" s="256" t="s">
        <v>116</v>
      </c>
      <c r="O196" s="256"/>
      <c r="P196" s="258">
        <f>P192+P194</f>
        <v>603086</v>
      </c>
      <c r="R196" s="259"/>
    </row>
    <row r="197" s="19" customFormat="1" ht="5.25" customHeight="1"/>
    <row r="198" spans="3:5" s="19" customFormat="1" ht="12.75">
      <c r="C198" s="19" t="s">
        <v>178</v>
      </c>
      <c r="E198" s="19" t="s">
        <v>161</v>
      </c>
    </row>
    <row r="199" s="19" customFormat="1" ht="6" customHeight="1"/>
    <row r="200" spans="5:16" s="19" customFormat="1" ht="12.75">
      <c r="E200" s="19" t="s">
        <v>58</v>
      </c>
      <c r="P200" s="20"/>
    </row>
    <row r="201" spans="5:16" s="19" customFormat="1" ht="12.75">
      <c r="E201" s="253" t="s">
        <v>122</v>
      </c>
      <c r="P201" s="20">
        <v>375953</v>
      </c>
    </row>
    <row r="202" spans="5:16" s="19" customFormat="1" ht="12.75">
      <c r="E202" s="253" t="s">
        <v>286</v>
      </c>
      <c r="P202" s="20">
        <v>25330</v>
      </c>
    </row>
    <row r="203" spans="5:16" s="19" customFormat="1" ht="12.75">
      <c r="E203" s="253" t="s">
        <v>123</v>
      </c>
      <c r="P203" s="70">
        <v>43015</v>
      </c>
    </row>
    <row r="204" s="19" customFormat="1" ht="12.75">
      <c r="P204" s="20">
        <f>SUM(P201:P203)</f>
        <v>444298</v>
      </c>
    </row>
    <row r="205" spans="5:16" s="19" customFormat="1" ht="12.75">
      <c r="E205" s="19" t="s">
        <v>59</v>
      </c>
      <c r="P205" s="20"/>
    </row>
    <row r="206" spans="5:16" s="19" customFormat="1" ht="12.75">
      <c r="E206" s="253" t="s">
        <v>122</v>
      </c>
      <c r="P206" s="20">
        <v>45000</v>
      </c>
    </row>
    <row r="207" spans="14:16" s="19" customFormat="1" ht="12.75">
      <c r="N207" s="256" t="s">
        <v>117</v>
      </c>
      <c r="O207" s="256"/>
      <c r="P207" s="258">
        <f>P204+P206</f>
        <v>489298</v>
      </c>
    </row>
    <row r="208" spans="5:16" s="103" customFormat="1" ht="14.25" customHeight="1">
      <c r="E208" s="260"/>
      <c r="P208" s="71"/>
    </row>
    <row r="209" spans="14:16" s="19" customFormat="1" ht="13.5" thickBot="1">
      <c r="N209" s="256" t="s">
        <v>118</v>
      </c>
      <c r="O209" s="256"/>
      <c r="P209" s="72">
        <f>P196+P207+P185</f>
        <v>1119984</v>
      </c>
    </row>
    <row r="210" s="19" customFormat="1" ht="12.75">
      <c r="P210" s="71"/>
    </row>
    <row r="211" s="19" customFormat="1" ht="12.75">
      <c r="P211" s="71"/>
    </row>
    <row r="212" spans="1:16" s="19" customFormat="1" ht="12.75">
      <c r="A212" s="18" t="s">
        <v>55</v>
      </c>
      <c r="B212" s="18"/>
      <c r="C212" s="18" t="s">
        <v>61</v>
      </c>
      <c r="D212" s="18"/>
      <c r="E212" s="18"/>
      <c r="P212" s="20"/>
    </row>
    <row r="213" s="19" customFormat="1" ht="12.75">
      <c r="P213" s="20"/>
    </row>
    <row r="214" spans="3:16" s="19" customFormat="1" ht="30.75" customHeight="1">
      <c r="C214" s="305" t="s">
        <v>346</v>
      </c>
      <c r="D214" s="305"/>
      <c r="E214" s="305"/>
      <c r="F214" s="305"/>
      <c r="G214" s="305"/>
      <c r="H214" s="305"/>
      <c r="I214" s="305"/>
      <c r="J214" s="305"/>
      <c r="K214" s="305"/>
      <c r="L214" s="305"/>
      <c r="M214" s="305"/>
      <c r="N214" s="305"/>
      <c r="O214" s="305"/>
      <c r="P214" s="305"/>
    </row>
    <row r="215" spans="3:16" s="19" customFormat="1" ht="60" customHeight="1">
      <c r="C215" s="69"/>
      <c r="D215" s="69"/>
      <c r="E215" s="69"/>
      <c r="F215" s="69"/>
      <c r="G215" s="69"/>
      <c r="H215" s="69"/>
      <c r="I215" s="69"/>
      <c r="J215" s="69"/>
      <c r="K215" s="69"/>
      <c r="L215" s="277" t="s">
        <v>344</v>
      </c>
      <c r="M215" s="134"/>
      <c r="N215" s="277" t="s">
        <v>345</v>
      </c>
      <c r="P215" s="104" t="s">
        <v>200</v>
      </c>
    </row>
    <row r="216" spans="3:16" s="19" customFormat="1" ht="12.75">
      <c r="C216" s="69"/>
      <c r="D216" s="69"/>
      <c r="E216" s="69"/>
      <c r="F216" s="69"/>
      <c r="G216" s="69"/>
      <c r="H216" s="69"/>
      <c r="I216" s="69"/>
      <c r="J216" s="69"/>
      <c r="K216" s="69"/>
      <c r="L216" s="105">
        <v>37478</v>
      </c>
      <c r="M216" s="105">
        <v>36433</v>
      </c>
      <c r="N216" s="105">
        <v>37072</v>
      </c>
      <c r="P216" s="105"/>
    </row>
    <row r="217" spans="3:16" s="19" customFormat="1" ht="12.75">
      <c r="C217" s="69"/>
      <c r="D217" s="69"/>
      <c r="E217" s="69"/>
      <c r="F217" s="69"/>
      <c r="G217" s="69"/>
      <c r="H217" s="69"/>
      <c r="I217" s="69"/>
      <c r="J217" s="69"/>
      <c r="K217" s="69"/>
      <c r="L217" s="106" t="s">
        <v>16</v>
      </c>
      <c r="M217" s="106"/>
      <c r="N217" s="106" t="s">
        <v>16</v>
      </c>
      <c r="P217" s="106" t="s">
        <v>16</v>
      </c>
    </row>
    <row r="218" spans="3:16" s="19" customFormat="1" ht="12.75">
      <c r="C218" s="69"/>
      <c r="D218" s="69"/>
      <c r="E218" s="69"/>
      <c r="F218" s="69"/>
      <c r="G218" s="69"/>
      <c r="H218" s="69"/>
      <c r="I218" s="69"/>
      <c r="J218" s="69"/>
      <c r="K218" s="69"/>
      <c r="L218" s="69"/>
      <c r="M218" s="69"/>
      <c r="N218" s="69"/>
      <c r="O218" s="69"/>
      <c r="P218" s="69"/>
    </row>
    <row r="219" spans="16:18" s="19" customFormat="1" ht="12.75">
      <c r="P219" s="262"/>
      <c r="R219" s="103"/>
    </row>
    <row r="220" spans="3:18" s="19" customFormat="1" ht="12.75">
      <c r="C220" s="19" t="s">
        <v>266</v>
      </c>
      <c r="L220" s="126">
        <v>3893</v>
      </c>
      <c r="N220" s="20">
        <v>2378</v>
      </c>
      <c r="P220" s="20">
        <f>L220-N220</f>
        <v>1515</v>
      </c>
      <c r="R220" s="71"/>
    </row>
    <row r="221" spans="3:18" s="19" customFormat="1" ht="12.75">
      <c r="C221" s="19" t="s">
        <v>119</v>
      </c>
      <c r="L221" s="126">
        <v>7474</v>
      </c>
      <c r="N221" s="20">
        <v>975</v>
      </c>
      <c r="P221" s="20">
        <f>L221-N221</f>
        <v>6499</v>
      </c>
      <c r="R221" s="71"/>
    </row>
    <row r="222" spans="3:18" s="19" customFormat="1" ht="12.75">
      <c r="C222" s="19" t="s">
        <v>62</v>
      </c>
      <c r="L222" s="126">
        <v>18017</v>
      </c>
      <c r="N222" s="20">
        <v>7063</v>
      </c>
      <c r="P222" s="20">
        <f>L222-N222</f>
        <v>10954</v>
      </c>
      <c r="R222" s="71"/>
    </row>
    <row r="223" spans="12:18" s="19" customFormat="1" ht="13.5" thickBot="1">
      <c r="L223" s="135">
        <f>SUM(L220:L222)</f>
        <v>29384</v>
      </c>
      <c r="N223" s="72">
        <f>SUM(N220:N222)</f>
        <v>10416</v>
      </c>
      <c r="P223" s="72">
        <f>SUM(P220:P222)</f>
        <v>18968</v>
      </c>
      <c r="R223" s="71"/>
    </row>
    <row r="224" spans="16:18" ht="12.75">
      <c r="P224" s="6"/>
      <c r="R224" s="2"/>
    </row>
    <row r="225" ht="12.75">
      <c r="P225" s="6"/>
    </row>
    <row r="226" spans="1:16" s="19" customFormat="1" ht="12.75">
      <c r="A226" s="18" t="s">
        <v>56</v>
      </c>
      <c r="B226" s="18"/>
      <c r="C226" s="18" t="s">
        <v>64</v>
      </c>
      <c r="D226" s="18"/>
      <c r="E226" s="18"/>
      <c r="P226" s="20"/>
    </row>
    <row r="227" s="19" customFormat="1" ht="12.75">
      <c r="P227" s="20"/>
    </row>
    <row r="228" spans="3:16" s="19" customFormat="1" ht="12.75">
      <c r="C228" s="19" t="s">
        <v>330</v>
      </c>
      <c r="P228" s="20"/>
    </row>
    <row r="229" s="19" customFormat="1" ht="12.75">
      <c r="P229" s="20"/>
    </row>
    <row r="230" spans="3:16" s="19" customFormat="1" ht="12.75" customHeight="1">
      <c r="C230" s="194" t="s">
        <v>262</v>
      </c>
      <c r="D230" s="69"/>
      <c r="E230" s="69"/>
      <c r="F230" s="69"/>
      <c r="G230" s="69"/>
      <c r="H230" s="69"/>
      <c r="I230" s="69"/>
      <c r="J230" s="69"/>
      <c r="K230" s="69"/>
      <c r="L230" s="69"/>
      <c r="M230" s="69"/>
      <c r="N230" s="69"/>
      <c r="O230" s="69"/>
      <c r="P230" s="69"/>
    </row>
    <row r="231" spans="13:16" s="19" customFormat="1" ht="12.75">
      <c r="M231" s="103"/>
      <c r="N231" s="103"/>
      <c r="P231" s="20"/>
    </row>
    <row r="232" spans="3:16" s="19" customFormat="1" ht="12.75">
      <c r="C232" s="350" t="s">
        <v>241</v>
      </c>
      <c r="D232" s="350"/>
      <c r="E232" s="350"/>
      <c r="F232" s="350"/>
      <c r="G232" s="309" t="s">
        <v>242</v>
      </c>
      <c r="H232" s="309"/>
      <c r="I232" s="309" t="s">
        <v>263</v>
      </c>
      <c r="J232" s="309"/>
      <c r="K232" s="310"/>
      <c r="L232" s="310"/>
      <c r="M232" s="310"/>
      <c r="N232" s="310"/>
      <c r="P232" s="20"/>
    </row>
    <row r="233" spans="3:16" s="19" customFormat="1" ht="12.75">
      <c r="C233" s="350"/>
      <c r="D233" s="350"/>
      <c r="E233" s="350"/>
      <c r="F233" s="350"/>
      <c r="G233" s="352" t="s">
        <v>243</v>
      </c>
      <c r="H233" s="352"/>
      <c r="I233" s="352" t="s">
        <v>245</v>
      </c>
      <c r="J233" s="352"/>
      <c r="K233" s="310"/>
      <c r="L233" s="310"/>
      <c r="M233" s="310"/>
      <c r="N233" s="310"/>
      <c r="P233" s="20"/>
    </row>
    <row r="234" spans="3:16" s="19" customFormat="1" ht="12.75">
      <c r="C234" s="350"/>
      <c r="D234" s="350"/>
      <c r="E234" s="350"/>
      <c r="F234" s="350"/>
      <c r="G234" s="308" t="s">
        <v>244</v>
      </c>
      <c r="H234" s="308"/>
      <c r="I234" s="308" t="s">
        <v>244</v>
      </c>
      <c r="J234" s="308"/>
      <c r="K234" s="310"/>
      <c r="L234" s="310"/>
      <c r="M234" s="310"/>
      <c r="N234" s="310"/>
      <c r="P234" s="20"/>
    </row>
    <row r="235" spans="3:16" s="19" customFormat="1" ht="12.75">
      <c r="C235" s="351" t="s">
        <v>246</v>
      </c>
      <c r="D235" s="351"/>
      <c r="E235" s="351"/>
      <c r="F235" s="351"/>
      <c r="G235" s="329">
        <v>6665</v>
      </c>
      <c r="H235" s="330"/>
      <c r="I235" s="353">
        <v>6665</v>
      </c>
      <c r="J235" s="354"/>
      <c r="K235" s="355"/>
      <c r="L235" s="355"/>
      <c r="M235" s="355"/>
      <c r="N235" s="355"/>
      <c r="P235" s="20"/>
    </row>
    <row r="236" spans="13:16" s="19" customFormat="1" ht="12.75">
      <c r="M236" s="103"/>
      <c r="N236" s="103"/>
      <c r="P236" s="20"/>
    </row>
    <row r="237" spans="3:16" s="19" customFormat="1" ht="39" customHeight="1">
      <c r="C237" s="305" t="s">
        <v>252</v>
      </c>
      <c r="D237" s="305"/>
      <c r="E237" s="305"/>
      <c r="F237" s="305"/>
      <c r="G237" s="305"/>
      <c r="H237" s="305"/>
      <c r="I237" s="305"/>
      <c r="J237" s="305"/>
      <c r="K237" s="305"/>
      <c r="L237" s="305"/>
      <c r="M237" s="305"/>
      <c r="N237" s="305"/>
      <c r="O237" s="305"/>
      <c r="P237" s="305"/>
    </row>
    <row r="238" s="19" customFormat="1" ht="12.75">
      <c r="P238" s="20"/>
    </row>
    <row r="239" spans="3:16" s="19" customFormat="1" ht="27" customHeight="1">
      <c r="C239" s="305" t="s">
        <v>253</v>
      </c>
      <c r="D239" s="305"/>
      <c r="E239" s="305"/>
      <c r="F239" s="305"/>
      <c r="G239" s="305"/>
      <c r="H239" s="305"/>
      <c r="I239" s="305"/>
      <c r="J239" s="305"/>
      <c r="K239" s="305"/>
      <c r="L239" s="305"/>
      <c r="M239" s="305"/>
      <c r="N239" s="305"/>
      <c r="O239" s="305"/>
      <c r="P239" s="305"/>
    </row>
    <row r="240" spans="3:16" s="19" customFormat="1" ht="9.75" customHeight="1">
      <c r="C240" s="305"/>
      <c r="D240" s="305"/>
      <c r="E240" s="305"/>
      <c r="F240" s="305"/>
      <c r="G240" s="305"/>
      <c r="H240" s="305"/>
      <c r="I240" s="305"/>
      <c r="J240" s="305"/>
      <c r="K240" s="305"/>
      <c r="L240" s="305"/>
      <c r="M240" s="305"/>
      <c r="N240" s="305"/>
      <c r="O240" s="305"/>
      <c r="P240" s="305"/>
    </row>
    <row r="241" spans="3:16" s="19" customFormat="1" ht="5.25" customHeight="1">
      <c r="C241" s="69"/>
      <c r="D241" s="69"/>
      <c r="E241" s="69"/>
      <c r="F241" s="69"/>
      <c r="G241" s="69"/>
      <c r="H241" s="69"/>
      <c r="I241" s="69"/>
      <c r="J241" s="69"/>
      <c r="K241" s="69"/>
      <c r="L241" s="69"/>
      <c r="M241" s="69"/>
      <c r="N241" s="69"/>
      <c r="O241" s="69"/>
      <c r="P241" s="69"/>
    </row>
    <row r="242" spans="3:16" s="19" customFormat="1" ht="24.75" customHeight="1">
      <c r="C242" s="305" t="s">
        <v>251</v>
      </c>
      <c r="D242" s="305"/>
      <c r="E242" s="305"/>
      <c r="F242" s="305"/>
      <c r="G242" s="305"/>
      <c r="H242" s="305"/>
      <c r="I242" s="305"/>
      <c r="J242" s="305"/>
      <c r="K242" s="305"/>
      <c r="L242" s="305"/>
      <c r="M242" s="305"/>
      <c r="N242" s="305"/>
      <c r="O242" s="305"/>
      <c r="P242" s="305"/>
    </row>
    <row r="243" spans="3:16" s="19" customFormat="1" ht="9" customHeight="1">
      <c r="C243" s="69"/>
      <c r="D243" s="69"/>
      <c r="E243" s="69"/>
      <c r="F243" s="69"/>
      <c r="G243" s="69"/>
      <c r="H243" s="69"/>
      <c r="I243" s="69"/>
      <c r="J243" s="69"/>
      <c r="K243" s="69"/>
      <c r="L243" s="69"/>
      <c r="M243" s="69"/>
      <c r="N243" s="69"/>
      <c r="O243" s="69"/>
      <c r="P243" s="69"/>
    </row>
    <row r="244" spans="3:16" s="19" customFormat="1" ht="13.5">
      <c r="C244" s="356" t="s">
        <v>247</v>
      </c>
      <c r="D244" s="356"/>
      <c r="E244" s="356"/>
      <c r="F244" s="356"/>
      <c r="G244" s="356"/>
      <c r="H244" s="356"/>
      <c r="I244" s="356"/>
      <c r="J244" s="356"/>
      <c r="K244" s="356"/>
      <c r="L244" s="356"/>
      <c r="M244" s="356"/>
      <c r="N244" s="356"/>
      <c r="O244" s="356"/>
      <c r="P244" s="356"/>
    </row>
    <row r="245" spans="3:16" s="19" customFormat="1" ht="12.75">
      <c r="C245" s="69"/>
      <c r="D245" s="69"/>
      <c r="E245" s="69"/>
      <c r="F245" s="69"/>
      <c r="G245" s="69"/>
      <c r="H245" s="69"/>
      <c r="I245" s="69"/>
      <c r="J245" s="69"/>
      <c r="K245" s="69"/>
      <c r="L245" s="69"/>
      <c r="M245" s="69"/>
      <c r="N245" s="69"/>
      <c r="O245" s="69"/>
      <c r="P245" s="69"/>
    </row>
    <row r="246" spans="3:16" s="19" customFormat="1" ht="36.75" customHeight="1">
      <c r="C246" s="305" t="s">
        <v>261</v>
      </c>
      <c r="D246" s="305"/>
      <c r="E246" s="305"/>
      <c r="F246" s="305"/>
      <c r="G246" s="305"/>
      <c r="H246" s="305"/>
      <c r="I246" s="305"/>
      <c r="J246" s="305"/>
      <c r="K246" s="305"/>
      <c r="L246" s="305"/>
      <c r="M246" s="305"/>
      <c r="N246" s="305"/>
      <c r="O246" s="305"/>
      <c r="P246" s="305"/>
    </row>
    <row r="247" spans="3:16" s="19" customFormat="1" ht="12.75">
      <c r="C247" s="69"/>
      <c r="D247" s="69"/>
      <c r="E247" s="69"/>
      <c r="F247" s="69"/>
      <c r="G247" s="69"/>
      <c r="H247" s="69"/>
      <c r="I247" s="69"/>
      <c r="J247" s="69"/>
      <c r="K247" s="69"/>
      <c r="L247" s="69"/>
      <c r="M247" s="69"/>
      <c r="N247" s="69"/>
      <c r="O247" s="69"/>
      <c r="P247" s="69"/>
    </row>
    <row r="248" spans="3:16" s="19" customFormat="1" ht="12.75">
      <c r="C248" s="69"/>
      <c r="D248" s="69"/>
      <c r="E248" s="69"/>
      <c r="F248" s="69"/>
      <c r="G248" s="69"/>
      <c r="H248" s="69"/>
      <c r="I248" s="69"/>
      <c r="J248" s="69"/>
      <c r="K248" s="69"/>
      <c r="L248" s="69"/>
      <c r="M248" s="69"/>
      <c r="N248" s="69"/>
      <c r="O248" s="69"/>
      <c r="P248" s="69"/>
    </row>
    <row r="249" spans="1:16" s="19" customFormat="1" ht="12.75">
      <c r="A249" s="18" t="s">
        <v>60</v>
      </c>
      <c r="B249" s="18"/>
      <c r="C249" s="18" t="s">
        <v>66</v>
      </c>
      <c r="D249" s="18"/>
      <c r="E249" s="18"/>
      <c r="P249" s="20"/>
    </row>
    <row r="250" s="19" customFormat="1" ht="12.75">
      <c r="P250" s="20"/>
    </row>
    <row r="251" spans="3:16" s="19" customFormat="1" ht="56.25" customHeight="1">
      <c r="C251" s="305" t="s">
        <v>175</v>
      </c>
      <c r="D251" s="305"/>
      <c r="E251" s="305"/>
      <c r="F251" s="305"/>
      <c r="G251" s="305"/>
      <c r="H251" s="305"/>
      <c r="I251" s="305"/>
      <c r="J251" s="305"/>
      <c r="K251" s="305"/>
      <c r="L251" s="305"/>
      <c r="M251" s="305"/>
      <c r="N251" s="305"/>
      <c r="O251" s="305"/>
      <c r="P251" s="305"/>
    </row>
    <row r="252" spans="3:16" s="19" customFormat="1" ht="12.75">
      <c r="C252" s="69"/>
      <c r="D252" s="69"/>
      <c r="E252" s="69"/>
      <c r="F252" s="69"/>
      <c r="G252" s="69"/>
      <c r="H252" s="69"/>
      <c r="I252" s="69"/>
      <c r="J252" s="69"/>
      <c r="K252" s="69"/>
      <c r="L252" s="69"/>
      <c r="M252" s="69"/>
      <c r="N252" s="69"/>
      <c r="O252" s="69"/>
      <c r="P252" s="69"/>
    </row>
    <row r="253" spans="3:16" s="19" customFormat="1" ht="90.75" customHeight="1">
      <c r="C253" s="305" t="s">
        <v>276</v>
      </c>
      <c r="D253" s="305"/>
      <c r="E253" s="305"/>
      <c r="F253" s="305"/>
      <c r="G253" s="305"/>
      <c r="H253" s="305"/>
      <c r="I253" s="305"/>
      <c r="J253" s="305"/>
      <c r="K253" s="305"/>
      <c r="L253" s="305"/>
      <c r="M253" s="305"/>
      <c r="N253" s="305"/>
      <c r="O253" s="305"/>
      <c r="P253" s="305"/>
    </row>
    <row r="254" spans="3:16" s="19" customFormat="1" ht="12.75">
      <c r="C254" s="69"/>
      <c r="D254" s="69"/>
      <c r="E254" s="69"/>
      <c r="F254" s="69"/>
      <c r="G254" s="69"/>
      <c r="H254" s="69"/>
      <c r="I254" s="69"/>
      <c r="J254" s="69"/>
      <c r="K254" s="69"/>
      <c r="L254" s="69"/>
      <c r="M254" s="69"/>
      <c r="N254" s="69"/>
      <c r="O254" s="69"/>
      <c r="P254" s="69"/>
    </row>
    <row r="255" s="19" customFormat="1" ht="12.75">
      <c r="P255" s="20"/>
    </row>
    <row r="256" spans="1:16" s="19" customFormat="1" ht="12.75">
      <c r="A256" s="18" t="s">
        <v>63</v>
      </c>
      <c r="B256" s="18"/>
      <c r="C256" s="18" t="s">
        <v>68</v>
      </c>
      <c r="D256" s="18"/>
      <c r="E256" s="18"/>
      <c r="P256" s="20"/>
    </row>
    <row r="257" spans="1:16" s="19" customFormat="1" ht="12.75">
      <c r="A257" s="18"/>
      <c r="B257" s="18"/>
      <c r="C257" s="18"/>
      <c r="D257" s="18"/>
      <c r="E257" s="18"/>
      <c r="P257" s="20"/>
    </row>
    <row r="258" spans="1:16" s="19" customFormat="1" ht="12.75">
      <c r="A258" s="18"/>
      <c r="B258" s="18"/>
      <c r="C258" s="18"/>
      <c r="D258" s="18"/>
      <c r="E258" s="18"/>
      <c r="G258" s="331" t="str">
        <f>Sheet1!B6&amp;" Months Ended "&amp;TEXT(Sheet1!B8,"dd/mm/yy")</f>
        <v>12 Months Ended 30/06/02</v>
      </c>
      <c r="H258" s="331"/>
      <c r="I258" s="331"/>
      <c r="J258" s="331"/>
      <c r="K258" s="331"/>
      <c r="L258" s="331"/>
      <c r="M258" s="331"/>
      <c r="N258" s="331"/>
      <c r="O258" s="331"/>
      <c r="P258" s="331"/>
    </row>
    <row r="259" spans="5:16" s="19" customFormat="1" ht="67.5" customHeight="1">
      <c r="E259" s="103"/>
      <c r="F259" s="103"/>
      <c r="G259" s="311" t="s">
        <v>249</v>
      </c>
      <c r="H259" s="311"/>
      <c r="I259" s="123"/>
      <c r="J259" s="311" t="s">
        <v>217</v>
      </c>
      <c r="K259" s="311"/>
      <c r="L259" s="323" t="s">
        <v>302</v>
      </c>
      <c r="M259" s="323"/>
      <c r="N259" s="123" t="s">
        <v>354</v>
      </c>
      <c r="P259" s="124" t="s">
        <v>218</v>
      </c>
    </row>
    <row r="260" spans="5:16" s="19" customFormat="1" ht="12.75">
      <c r="E260" s="103"/>
      <c r="F260" s="103"/>
      <c r="G260" s="103"/>
      <c r="H260" s="125" t="s">
        <v>16</v>
      </c>
      <c r="I260" s="125"/>
      <c r="J260" s="312" t="s">
        <v>16</v>
      </c>
      <c r="K260" s="312"/>
      <c r="L260" s="312" t="s">
        <v>16</v>
      </c>
      <c r="M260" s="312"/>
      <c r="N260" s="125" t="s">
        <v>16</v>
      </c>
      <c r="P260" s="125" t="s">
        <v>16</v>
      </c>
    </row>
    <row r="261" spans="5:16" s="19" customFormat="1" ht="12.75">
      <c r="E261" s="103"/>
      <c r="F261" s="103"/>
      <c r="G261" s="103"/>
      <c r="H261" s="125"/>
      <c r="I261" s="125"/>
      <c r="K261" s="125"/>
      <c r="M261" s="125"/>
      <c r="N261" s="125"/>
      <c r="P261" s="125"/>
    </row>
    <row r="262" spans="3:18" s="19" customFormat="1" ht="12.75">
      <c r="C262" s="19" t="s">
        <v>69</v>
      </c>
      <c r="G262" s="280">
        <f>'[3]Summary'!$B$8</f>
        <v>708489</v>
      </c>
      <c r="H262" s="280"/>
      <c r="I262" s="127"/>
      <c r="J262" s="280">
        <f>'[3]Sheet1'!$D$7</f>
        <v>29720</v>
      </c>
      <c r="K262" s="280"/>
      <c r="L262" s="357">
        <f>'[3]Summary'!$B$20</f>
        <v>441365</v>
      </c>
      <c r="M262" s="357"/>
      <c r="N262" s="126">
        <f>G262-J262-L262</f>
        <v>237404</v>
      </c>
      <c r="O262" s="126"/>
      <c r="P262" s="126">
        <f>'[3]Summary'!$B25</f>
        <v>228654</v>
      </c>
      <c r="Q262" s="126"/>
      <c r="R262" s="128"/>
    </row>
    <row r="263" spans="3:18" s="19" customFormat="1" ht="12.75">
      <c r="C263" s="19" t="s">
        <v>164</v>
      </c>
      <c r="G263" s="319">
        <f>'[3]Summary'!$B$9</f>
        <v>546146</v>
      </c>
      <c r="H263" s="320"/>
      <c r="I263" s="127"/>
      <c r="J263" s="319">
        <f>'[3]Sheet1'!$D$8</f>
        <v>7337</v>
      </c>
      <c r="K263" s="320"/>
      <c r="L263" s="319">
        <v>0</v>
      </c>
      <c r="M263" s="320"/>
      <c r="N263" s="129">
        <f>G263-J263-L263</f>
        <v>538809</v>
      </c>
      <c r="O263" s="91"/>
      <c r="P263" s="129">
        <f>'[3]Summary'!$B26</f>
        <v>235036</v>
      </c>
      <c r="Q263" s="126"/>
      <c r="R263" s="128"/>
    </row>
    <row r="264" spans="3:18" s="19" customFormat="1" ht="12.75">
      <c r="C264" s="19" t="s">
        <v>165</v>
      </c>
      <c r="G264" s="321">
        <f>'[3]Summary'!$B$10</f>
        <v>60263</v>
      </c>
      <c r="H264" s="322"/>
      <c r="I264" s="127"/>
      <c r="J264" s="321">
        <v>0</v>
      </c>
      <c r="K264" s="322"/>
      <c r="L264" s="321">
        <v>0</v>
      </c>
      <c r="M264" s="322"/>
      <c r="N264" s="130">
        <f>G264-J264-L264</f>
        <v>60263</v>
      </c>
      <c r="O264" s="91"/>
      <c r="P264" s="130">
        <f>'[3]Summary'!$B27</f>
        <v>25130</v>
      </c>
      <c r="Q264" s="126"/>
      <c r="R264" s="128"/>
    </row>
    <row r="265" spans="3:18" s="19" customFormat="1" ht="12.75">
      <c r="C265" s="325" t="s">
        <v>130</v>
      </c>
      <c r="D265" s="325"/>
      <c r="E265" s="325"/>
      <c r="G265" s="291">
        <f>SUM(G263:H264)</f>
        <v>606409</v>
      </c>
      <c r="H265" s="291"/>
      <c r="I265" s="91">
        <f>SUM(I263:I264)</f>
        <v>0</v>
      </c>
      <c r="J265" s="291">
        <f>SUM(J263:K264)</f>
        <v>7337</v>
      </c>
      <c r="K265" s="291"/>
      <c r="L265" s="291">
        <f>SUM(L263:M264)</f>
        <v>0</v>
      </c>
      <c r="M265" s="291"/>
      <c r="N265" s="147">
        <f>SUM(N263:N264)</f>
        <v>599072</v>
      </c>
      <c r="O265" s="91"/>
      <c r="P265" s="147">
        <f>SUM(P263:Q264)</f>
        <v>260166</v>
      </c>
      <c r="Q265" s="126"/>
      <c r="R265" s="128"/>
    </row>
    <row r="266" spans="3:18" s="19" customFormat="1" ht="12.75">
      <c r="C266" s="19" t="s">
        <v>70</v>
      </c>
      <c r="G266" s="280">
        <f>'[3]Summary'!$B$12</f>
        <v>1654376</v>
      </c>
      <c r="H266" s="280"/>
      <c r="I266" s="127"/>
      <c r="J266" s="280">
        <f>'[3]Sheet1'!$D$10</f>
        <v>100155</v>
      </c>
      <c r="K266" s="280"/>
      <c r="L266" s="280">
        <f>'[3]Summary'!$B$21</f>
        <v>50682</v>
      </c>
      <c r="M266" s="280"/>
      <c r="N266" s="126">
        <f>G266-J266-L266</f>
        <v>1503539</v>
      </c>
      <c r="O266" s="126"/>
      <c r="P266" s="126">
        <f>'[3]Summary'!$B29</f>
        <v>107832</v>
      </c>
      <c r="Q266" s="126"/>
      <c r="R266" s="128"/>
    </row>
    <row r="267" spans="3:18" s="19" customFormat="1" ht="12.75">
      <c r="C267" s="19" t="s">
        <v>71</v>
      </c>
      <c r="G267" s="280">
        <f>'[3]Summary'!$B$13</f>
        <v>71458</v>
      </c>
      <c r="H267" s="280"/>
      <c r="I267" s="18"/>
      <c r="J267" s="280">
        <f>'[3]Sheet1'!$D$11</f>
        <v>973</v>
      </c>
      <c r="K267" s="280"/>
      <c r="L267" s="280">
        <v>0</v>
      </c>
      <c r="M267" s="280"/>
      <c r="N267" s="126">
        <f>G267-J267-L267</f>
        <v>70485</v>
      </c>
      <c r="O267" s="91"/>
      <c r="P267" s="126">
        <f>'[3]Summary'!$B30</f>
        <v>23377</v>
      </c>
      <c r="Q267" s="126"/>
      <c r="R267" s="173" t="s">
        <v>294</v>
      </c>
    </row>
    <row r="268" spans="7:18" s="19" customFormat="1" ht="12.75">
      <c r="G268" s="291">
        <f>SUM(G262:H267)-G265</f>
        <v>3040732</v>
      </c>
      <c r="H268" s="291"/>
      <c r="I268" s="126">
        <f>SUM(I262:I267)-I265</f>
        <v>0</v>
      </c>
      <c r="J268" s="291">
        <f>SUM(J262:K267)-J265</f>
        <v>138185</v>
      </c>
      <c r="K268" s="291"/>
      <c r="L268" s="291">
        <f>SUM(L262:M267)-L265</f>
        <v>492047</v>
      </c>
      <c r="M268" s="291"/>
      <c r="N268" s="147">
        <f>SUM(N262:N267)-N265</f>
        <v>2410500</v>
      </c>
      <c r="O268" s="91"/>
      <c r="P268" s="147">
        <f>SUM(P262:Q267)-P265</f>
        <v>620029</v>
      </c>
      <c r="Q268" s="147"/>
      <c r="R268" s="131"/>
    </row>
    <row r="269" spans="3:16" s="19" customFormat="1" ht="12.75">
      <c r="C269" s="19" t="s">
        <v>166</v>
      </c>
      <c r="G269" s="280">
        <v>0</v>
      </c>
      <c r="H269" s="280"/>
      <c r="I269" s="126"/>
      <c r="J269" s="126">
        <v>0</v>
      </c>
      <c r="K269" s="91"/>
      <c r="L269" s="126">
        <v>0</v>
      </c>
      <c r="M269" s="126"/>
      <c r="N269" s="126">
        <v>0</v>
      </c>
      <c r="O269" s="126"/>
      <c r="P269" s="126">
        <f>'[3]Summary'!$B$32</f>
        <v>-45890</v>
      </c>
    </row>
    <row r="270" spans="3:16" s="134" customFormat="1" ht="29.25" customHeight="1">
      <c r="C270" s="282" t="s">
        <v>144</v>
      </c>
      <c r="D270" s="282"/>
      <c r="E270" s="282"/>
      <c r="F270" s="282"/>
      <c r="G270" s="349">
        <v>0</v>
      </c>
      <c r="H270" s="349"/>
      <c r="I270" s="133"/>
      <c r="J270" s="132">
        <v>0</v>
      </c>
      <c r="K270" s="133"/>
      <c r="L270" s="132">
        <v>0</v>
      </c>
      <c r="M270" s="132"/>
      <c r="N270" s="132">
        <v>0</v>
      </c>
      <c r="O270" s="132"/>
      <c r="P270" s="126">
        <f>'[3]Summary'!$B$33</f>
        <v>-3637</v>
      </c>
    </row>
    <row r="271" spans="7:16" s="19" customFormat="1" ht="13.5" thickBot="1">
      <c r="G271" s="290">
        <f>SUM(G268:H270)</f>
        <v>3040732</v>
      </c>
      <c r="H271" s="290"/>
      <c r="I271" s="91">
        <f>SUM(I268:J270)</f>
        <v>138185</v>
      </c>
      <c r="J271" s="290">
        <f>SUM(J268:K270)</f>
        <v>138185</v>
      </c>
      <c r="K271" s="290"/>
      <c r="L271" s="290">
        <f>SUM(K268:L270)</f>
        <v>492047</v>
      </c>
      <c r="M271" s="290"/>
      <c r="N271" s="135">
        <f>SUM(M268:N270)</f>
        <v>2410500</v>
      </c>
      <c r="P271" s="135">
        <f>SUM(P268:P270)</f>
        <v>570502</v>
      </c>
    </row>
    <row r="272" spans="7:16" s="19" customFormat="1" ht="12.75">
      <c r="G272" s="91"/>
      <c r="H272" s="91"/>
      <c r="I272" s="91"/>
      <c r="J272" s="91"/>
      <c r="K272" s="91"/>
      <c r="L272" s="91"/>
      <c r="M272" s="91"/>
      <c r="N272" s="91"/>
      <c r="P272" s="91"/>
    </row>
    <row r="273" spans="3:11" s="19" customFormat="1" ht="12.75">
      <c r="C273" s="172" t="s">
        <v>294</v>
      </c>
      <c r="D273" s="171" t="s">
        <v>341</v>
      </c>
      <c r="H273" s="20"/>
      <c r="K273" s="103"/>
    </row>
    <row r="274" spans="3:16" s="19" customFormat="1" ht="12.75">
      <c r="C274" s="18"/>
      <c r="D274" s="18"/>
      <c r="E274" s="18"/>
      <c r="G274" s="331" t="s">
        <v>317</v>
      </c>
      <c r="H274" s="331"/>
      <c r="I274" s="331"/>
      <c r="J274" s="331"/>
      <c r="K274" s="331"/>
      <c r="L274" s="331"/>
      <c r="M274" s="331"/>
      <c r="N274" s="331"/>
      <c r="O274" s="331"/>
      <c r="P274" s="331"/>
    </row>
    <row r="275" spans="5:16" s="19" customFormat="1" ht="67.5" customHeight="1">
      <c r="E275" s="103"/>
      <c r="F275" s="103"/>
      <c r="G275" s="311" t="s">
        <v>250</v>
      </c>
      <c r="H275" s="311"/>
      <c r="I275" s="123"/>
      <c r="J275" s="311" t="s">
        <v>217</v>
      </c>
      <c r="K275" s="311"/>
      <c r="L275" s="311" t="s">
        <v>303</v>
      </c>
      <c r="M275" s="311"/>
      <c r="N275" s="123" t="s">
        <v>354</v>
      </c>
      <c r="P275" s="124" t="s">
        <v>218</v>
      </c>
    </row>
    <row r="276" spans="5:16" s="19" customFormat="1" ht="12.75">
      <c r="E276" s="103"/>
      <c r="F276" s="103"/>
      <c r="G276" s="103"/>
      <c r="H276" s="125" t="s">
        <v>16</v>
      </c>
      <c r="I276" s="125"/>
      <c r="J276" s="312" t="s">
        <v>16</v>
      </c>
      <c r="K276" s="312"/>
      <c r="L276" s="312" t="s">
        <v>16</v>
      </c>
      <c r="M276" s="312"/>
      <c r="N276" s="125" t="s">
        <v>16</v>
      </c>
      <c r="P276" s="125" t="s">
        <v>16</v>
      </c>
    </row>
    <row r="277" spans="5:16" s="19" customFormat="1" ht="12.75">
      <c r="E277" s="103"/>
      <c r="F277" s="103"/>
      <c r="G277" s="103"/>
      <c r="H277" s="125"/>
      <c r="I277" s="125"/>
      <c r="K277" s="125"/>
      <c r="M277" s="125"/>
      <c r="N277" s="125"/>
      <c r="P277" s="125"/>
    </row>
    <row r="278" spans="3:16" s="19" customFormat="1" ht="12.75">
      <c r="C278" s="19" t="s">
        <v>69</v>
      </c>
      <c r="G278" s="295">
        <v>486666</v>
      </c>
      <c r="H278" s="295"/>
      <c r="I278" s="103"/>
      <c r="J278" s="295">
        <v>21718</v>
      </c>
      <c r="K278" s="295"/>
      <c r="L278" s="295">
        <v>233389</v>
      </c>
      <c r="M278" s="295"/>
      <c r="N278" s="20">
        <f>G278-J278-L278</f>
        <v>231559</v>
      </c>
      <c r="O278" s="20"/>
      <c r="P278" s="20">
        <v>117791</v>
      </c>
    </row>
    <row r="279" spans="3:16" s="19" customFormat="1" ht="12.75">
      <c r="C279" s="19" t="s">
        <v>164</v>
      </c>
      <c r="G279" s="344">
        <v>423536</v>
      </c>
      <c r="H279" s="345"/>
      <c r="I279" s="103"/>
      <c r="J279" s="344">
        <v>13637</v>
      </c>
      <c r="K279" s="345"/>
      <c r="L279" s="344">
        <v>0</v>
      </c>
      <c r="M279" s="345"/>
      <c r="N279" s="137">
        <f>G279-J279-L279</f>
        <v>409899</v>
      </c>
      <c r="O279" s="71"/>
      <c r="P279" s="137">
        <v>186283</v>
      </c>
    </row>
    <row r="280" spans="3:16" s="19" customFormat="1" ht="12.75">
      <c r="C280" s="19" t="s">
        <v>165</v>
      </c>
      <c r="G280" s="327">
        <v>47162</v>
      </c>
      <c r="H280" s="328"/>
      <c r="I280" s="103"/>
      <c r="J280" s="327">
        <v>0</v>
      </c>
      <c r="K280" s="328"/>
      <c r="L280" s="327">
        <v>0</v>
      </c>
      <c r="M280" s="328"/>
      <c r="N280" s="138">
        <f>G280-J280-L280</f>
        <v>47162</v>
      </c>
      <c r="O280" s="71"/>
      <c r="P280" s="138">
        <v>20609</v>
      </c>
    </row>
    <row r="281" spans="3:16" s="19" customFormat="1" ht="12.75">
      <c r="C281" s="325" t="s">
        <v>130</v>
      </c>
      <c r="D281" s="325"/>
      <c r="E281" s="325"/>
      <c r="G281" s="296">
        <f>SUM(G279:H280)</f>
        <v>470698</v>
      </c>
      <c r="H281" s="296"/>
      <c r="I281" s="71">
        <f>SUM(I279:I280)</f>
        <v>0</v>
      </c>
      <c r="J281" s="296">
        <f>SUM(J279:K280)</f>
        <v>13637</v>
      </c>
      <c r="K281" s="296"/>
      <c r="L281" s="296">
        <f>SUM(L279:M280)</f>
        <v>0</v>
      </c>
      <c r="M281" s="296"/>
      <c r="N281" s="149">
        <f>SUM(N279:N280)</f>
        <v>457061</v>
      </c>
      <c r="O281" s="71"/>
      <c r="P281" s="149">
        <f>SUM(P279:Q280)</f>
        <v>206892</v>
      </c>
    </row>
    <row r="282" spans="3:16" s="19" customFormat="1" ht="12.75">
      <c r="C282" s="19" t="s">
        <v>70</v>
      </c>
      <c r="G282" s="295">
        <v>863462</v>
      </c>
      <c r="H282" s="295"/>
      <c r="I282" s="103"/>
      <c r="J282" s="295">
        <v>286561</v>
      </c>
      <c r="K282" s="295"/>
      <c r="L282" s="295">
        <v>22071</v>
      </c>
      <c r="M282" s="295"/>
      <c r="N282" s="20">
        <f>G282-J282-L282</f>
        <v>554830</v>
      </c>
      <c r="O282" s="20"/>
      <c r="P282" s="20">
        <v>85014</v>
      </c>
    </row>
    <row r="283" spans="3:18" s="19" customFormat="1" ht="12.75">
      <c r="C283" s="19" t="s">
        <v>71</v>
      </c>
      <c r="G283" s="295">
        <v>51282</v>
      </c>
      <c r="H283" s="295"/>
      <c r="J283" s="295">
        <v>3154</v>
      </c>
      <c r="K283" s="295"/>
      <c r="L283" s="295">
        <v>0</v>
      </c>
      <c r="M283" s="295"/>
      <c r="N283" s="20">
        <f>G283-J283-L283</f>
        <v>48128</v>
      </c>
      <c r="O283" s="71"/>
      <c r="P283" s="20">
        <v>98524</v>
      </c>
      <c r="R283" s="95" t="s">
        <v>294</v>
      </c>
    </row>
    <row r="284" spans="7:16" s="19" customFormat="1" ht="12.75">
      <c r="G284" s="296">
        <f>SUM(G278:H283)-G281</f>
        <v>1872108</v>
      </c>
      <c r="H284" s="296"/>
      <c r="I284" s="20">
        <f>SUM(I278:I283)-I281</f>
        <v>0</v>
      </c>
      <c r="J284" s="296">
        <f>SUM(J278:K283)-J281</f>
        <v>325070</v>
      </c>
      <c r="K284" s="296"/>
      <c r="L284" s="296">
        <f>SUM(L278:M283)-L281</f>
        <v>255460</v>
      </c>
      <c r="M284" s="296"/>
      <c r="N284" s="149">
        <f>SUM(N278:N283)-N281</f>
        <v>1291578</v>
      </c>
      <c r="O284" s="71"/>
      <c r="P284" s="149">
        <f>SUM(P278:Q283)-P281</f>
        <v>508221</v>
      </c>
    </row>
    <row r="285" spans="3:16" s="19" customFormat="1" ht="12.75">
      <c r="C285" s="19" t="s">
        <v>166</v>
      </c>
      <c r="G285" s="295">
        <v>0</v>
      </c>
      <c r="H285" s="295"/>
      <c r="I285" s="20"/>
      <c r="J285" s="20">
        <v>0</v>
      </c>
      <c r="K285" s="71"/>
      <c r="L285" s="20">
        <v>0</v>
      </c>
      <c r="M285" s="20"/>
      <c r="N285" s="20">
        <v>0</v>
      </c>
      <c r="O285" s="20"/>
      <c r="P285" s="20">
        <v>-45007</v>
      </c>
    </row>
    <row r="286" spans="3:16" s="19" customFormat="1" ht="28.5" customHeight="1">
      <c r="C286" s="282" t="s">
        <v>144</v>
      </c>
      <c r="D286" s="282"/>
      <c r="E286" s="282"/>
      <c r="F286" s="282"/>
      <c r="G286" s="348">
        <v>0</v>
      </c>
      <c r="H286" s="348"/>
      <c r="I286" s="139"/>
      <c r="J286" s="139">
        <v>0</v>
      </c>
      <c r="K286" s="140"/>
      <c r="L286" s="139">
        <v>0</v>
      </c>
      <c r="M286" s="139"/>
      <c r="N286" s="139">
        <v>0</v>
      </c>
      <c r="O286" s="139"/>
      <c r="P286" s="20">
        <v>-4752</v>
      </c>
    </row>
    <row r="287" spans="7:16" s="19" customFormat="1" ht="13.5" thickBot="1">
      <c r="G287" s="326">
        <f>SUM(G284:H286)</f>
        <v>1872108</v>
      </c>
      <c r="H287" s="326"/>
      <c r="I287" s="71">
        <f>SUM(I284:J286)</f>
        <v>325070</v>
      </c>
      <c r="J287" s="326">
        <f>SUM(J284:K286)</f>
        <v>325070</v>
      </c>
      <c r="K287" s="326"/>
      <c r="L287" s="326">
        <f>SUM(L284:M286)</f>
        <v>255460</v>
      </c>
      <c r="M287" s="326"/>
      <c r="N287" s="72">
        <f>SUM(N284:N286)</f>
        <v>1291578</v>
      </c>
      <c r="P287" s="72">
        <f>SUM(P284:P286)</f>
        <v>458462</v>
      </c>
    </row>
    <row r="288" s="19" customFormat="1" ht="12.75">
      <c r="K288" s="103"/>
    </row>
    <row r="289" spans="3:11" s="19" customFormat="1" ht="12.75">
      <c r="C289" s="172" t="s">
        <v>294</v>
      </c>
      <c r="D289" s="171" t="s">
        <v>318</v>
      </c>
      <c r="K289" s="103"/>
    </row>
    <row r="290" spans="3:11" s="19" customFormat="1" ht="12.75">
      <c r="C290" s="172"/>
      <c r="D290" s="171"/>
      <c r="K290" s="103"/>
    </row>
    <row r="291" spans="3:11" s="19" customFormat="1" ht="12.75">
      <c r="C291" s="172"/>
      <c r="D291" s="171"/>
      <c r="K291" s="103"/>
    </row>
    <row r="292" spans="2:15" s="19" customFormat="1" ht="12.75">
      <c r="B292" s="18"/>
      <c r="C292" s="18"/>
      <c r="D292" s="18"/>
      <c r="E292" s="18"/>
      <c r="G292" s="136"/>
      <c r="H292" s="136"/>
      <c r="I292" s="136"/>
      <c r="J292" s="175" t="str">
        <f>"As at "&amp;TEXT(Sheet1!B8,"dd/mm/yy")</f>
        <v>As at 30/06/02</v>
      </c>
      <c r="K292" s="122"/>
      <c r="L292" s="175" t="s">
        <v>319</v>
      </c>
      <c r="M292" s="121"/>
      <c r="N292" s="122"/>
      <c r="O292" s="122"/>
    </row>
    <row r="293" spans="5:15" s="19" customFormat="1" ht="38.25" customHeight="1">
      <c r="E293" s="103"/>
      <c r="F293" s="103"/>
      <c r="G293" s="124"/>
      <c r="H293" s="124"/>
      <c r="I293" s="124"/>
      <c r="J293" s="124" t="s">
        <v>171</v>
      </c>
      <c r="K293" s="123"/>
      <c r="L293" s="124" t="s">
        <v>171</v>
      </c>
      <c r="M293" s="123"/>
      <c r="N293" s="123"/>
      <c r="O293" s="123"/>
    </row>
    <row r="294" spans="5:15" s="19" customFormat="1" ht="12.75">
      <c r="E294" s="103"/>
      <c r="F294" s="103"/>
      <c r="G294" s="125"/>
      <c r="H294" s="125"/>
      <c r="I294" s="125"/>
      <c r="J294" s="125" t="s">
        <v>16</v>
      </c>
      <c r="K294" s="125"/>
      <c r="L294" s="125" t="s">
        <v>16</v>
      </c>
      <c r="M294" s="125"/>
      <c r="N294" s="125"/>
      <c r="O294" s="125"/>
    </row>
    <row r="295" spans="5:15" s="19" customFormat="1" ht="12.75">
      <c r="E295" s="103"/>
      <c r="F295" s="103"/>
      <c r="G295" s="125"/>
      <c r="H295" s="125"/>
      <c r="I295" s="125"/>
      <c r="J295" s="125"/>
      <c r="K295" s="125"/>
      <c r="L295" s="125"/>
      <c r="M295" s="125"/>
      <c r="N295" s="125"/>
      <c r="O295" s="125"/>
    </row>
    <row r="296" spans="3:15" s="19" customFormat="1" ht="12.75">
      <c r="C296" s="19" t="s">
        <v>69</v>
      </c>
      <c r="G296" s="71"/>
      <c r="H296" s="71"/>
      <c r="I296" s="71"/>
      <c r="J296" s="126">
        <f>'[3]Summary'!$B38+10187</f>
        <v>1988330</v>
      </c>
      <c r="K296" s="71"/>
      <c r="L296" s="20">
        <v>1874225</v>
      </c>
      <c r="N296" s="71"/>
      <c r="O296" s="71"/>
    </row>
    <row r="297" spans="3:15" s="19" customFormat="1" ht="12.75">
      <c r="C297" s="19" t="s">
        <v>164</v>
      </c>
      <c r="G297" s="71"/>
      <c r="H297" s="71"/>
      <c r="I297" s="71"/>
      <c r="J297" s="129">
        <f>'[3]Summary'!$B39</f>
        <v>1311705</v>
      </c>
      <c r="K297" s="71"/>
      <c r="L297" s="137">
        <v>1124308</v>
      </c>
      <c r="N297" s="71"/>
      <c r="O297" s="71"/>
    </row>
    <row r="298" spans="3:15" s="19" customFormat="1" ht="12.75">
      <c r="C298" s="19" t="s">
        <v>165</v>
      </c>
      <c r="G298" s="71"/>
      <c r="H298" s="71"/>
      <c r="I298" s="71"/>
      <c r="J298" s="130">
        <f>'[3]Summary'!$B40</f>
        <v>601770</v>
      </c>
      <c r="K298" s="71"/>
      <c r="L298" s="138">
        <v>539018</v>
      </c>
      <c r="N298" s="71"/>
      <c r="O298" s="71"/>
    </row>
    <row r="299" spans="3:15" s="19" customFormat="1" ht="12.75">
      <c r="C299" s="325" t="s">
        <v>130</v>
      </c>
      <c r="D299" s="325"/>
      <c r="E299" s="325"/>
      <c r="G299" s="71"/>
      <c r="H299" s="71"/>
      <c r="I299" s="71"/>
      <c r="J299" s="126">
        <f>SUM(J297:J298)</f>
        <v>1913475</v>
      </c>
      <c r="K299" s="71"/>
      <c r="L299" s="20">
        <f>SUM(L297:L298)</f>
        <v>1663326</v>
      </c>
      <c r="N299" s="71"/>
      <c r="O299" s="71"/>
    </row>
    <row r="300" spans="3:15" s="19" customFormat="1" ht="12.75">
      <c r="C300" s="19" t="s">
        <v>70</v>
      </c>
      <c r="G300" s="71"/>
      <c r="H300" s="71"/>
      <c r="I300" s="71"/>
      <c r="J300" s="126">
        <f>'[3]Summary'!$B42</f>
        <v>1119000</v>
      </c>
      <c r="K300" s="71"/>
      <c r="L300" s="20">
        <v>665394</v>
      </c>
      <c r="N300" s="71"/>
      <c r="O300" s="71"/>
    </row>
    <row r="301" spans="3:15" s="19" customFormat="1" ht="12.75">
      <c r="C301" s="19" t="s">
        <v>71</v>
      </c>
      <c r="G301" s="71"/>
      <c r="H301" s="71"/>
      <c r="I301" s="71"/>
      <c r="J301" s="183">
        <f>'[3]Summary'!$B43</f>
        <v>539527</v>
      </c>
      <c r="K301" s="71"/>
      <c r="L301" s="70">
        <v>461731</v>
      </c>
      <c r="N301" s="71"/>
      <c r="O301" s="71"/>
    </row>
    <row r="302" spans="7:15" s="19" customFormat="1" ht="13.5" thickBot="1">
      <c r="G302" s="338"/>
      <c r="H302" s="338"/>
      <c r="I302" s="103"/>
      <c r="J302" s="135">
        <f>SUM(J296:J301)-J299</f>
        <v>5560332</v>
      </c>
      <c r="K302" s="71"/>
      <c r="L302" s="72">
        <f>SUM(L296:L301)-L299</f>
        <v>4664676</v>
      </c>
      <c r="N302" s="71"/>
      <c r="O302" s="71"/>
    </row>
    <row r="303" spans="7:16" s="19" customFormat="1" ht="12.75">
      <c r="G303" s="103"/>
      <c r="H303" s="103"/>
      <c r="I303" s="103"/>
      <c r="K303" s="103"/>
      <c r="N303" s="103"/>
      <c r="O303" s="103"/>
      <c r="P303" s="71"/>
    </row>
    <row r="304" s="19" customFormat="1" ht="12.75">
      <c r="P304" s="20"/>
    </row>
    <row r="305" spans="1:16" ht="28.5" customHeight="1">
      <c r="A305" s="15" t="s">
        <v>65</v>
      </c>
      <c r="B305" s="3"/>
      <c r="C305" s="346" t="s">
        <v>202</v>
      </c>
      <c r="D305" s="346"/>
      <c r="E305" s="347"/>
      <c r="F305" s="347"/>
      <c r="G305" s="347"/>
      <c r="H305" s="347"/>
      <c r="I305" s="347"/>
      <c r="J305" s="347"/>
      <c r="K305" s="347"/>
      <c r="L305" s="347"/>
      <c r="M305" s="347"/>
      <c r="N305" s="347"/>
      <c r="O305" s="347"/>
      <c r="P305" s="347"/>
    </row>
    <row r="306" s="19" customFormat="1" ht="12.75">
      <c r="P306" s="20"/>
    </row>
    <row r="307" spans="3:16" s="19" customFormat="1" ht="25.5" customHeight="1">
      <c r="C307" s="305" t="s">
        <v>331</v>
      </c>
      <c r="D307" s="305"/>
      <c r="E307" s="305"/>
      <c r="F307" s="305"/>
      <c r="G307" s="305"/>
      <c r="H307" s="305"/>
      <c r="I307" s="305"/>
      <c r="J307" s="305"/>
      <c r="K307" s="305"/>
      <c r="L307" s="305"/>
      <c r="M307" s="305"/>
      <c r="N307" s="305"/>
      <c r="O307" s="305"/>
      <c r="P307" s="305"/>
    </row>
    <row r="308" spans="3:16" s="19" customFormat="1" ht="12.75">
      <c r="C308" s="69"/>
      <c r="D308" s="69"/>
      <c r="E308" s="69"/>
      <c r="F308" s="69"/>
      <c r="G308" s="69"/>
      <c r="H308" s="69"/>
      <c r="I308" s="69"/>
      <c r="J308" s="69"/>
      <c r="K308" s="69"/>
      <c r="L308" s="69"/>
      <c r="M308" s="69"/>
      <c r="N308" s="69"/>
      <c r="O308" s="69"/>
      <c r="P308" s="69"/>
    </row>
    <row r="309" spans="3:16" s="19" customFormat="1" ht="12.75">
      <c r="C309" s="305" t="s">
        <v>284</v>
      </c>
      <c r="D309" s="305"/>
      <c r="E309" s="305"/>
      <c r="F309" s="305"/>
      <c r="G309" s="305"/>
      <c r="H309" s="305"/>
      <c r="I309" s="305"/>
      <c r="J309" s="305"/>
      <c r="K309" s="305"/>
      <c r="L309" s="305"/>
      <c r="M309" s="305"/>
      <c r="N309" s="305"/>
      <c r="O309" s="305"/>
      <c r="P309" s="305"/>
    </row>
    <row r="310" spans="3:16" s="19" customFormat="1" ht="12.75">
      <c r="C310" s="69"/>
      <c r="D310" s="69"/>
      <c r="E310" s="69"/>
      <c r="F310" s="69"/>
      <c r="G310" s="69"/>
      <c r="H310" s="69"/>
      <c r="I310" s="69"/>
      <c r="J310" s="69"/>
      <c r="K310" s="69"/>
      <c r="L310" s="69"/>
      <c r="M310" s="69"/>
      <c r="N310" s="69"/>
      <c r="O310" s="69"/>
      <c r="P310" s="69"/>
    </row>
    <row r="311" spans="5:16" s="19" customFormat="1" ht="25.5">
      <c r="E311" s="103"/>
      <c r="F311" s="103"/>
      <c r="G311" s="311"/>
      <c r="H311" s="311"/>
      <c r="I311" s="123"/>
      <c r="J311" s="311" t="s">
        <v>280</v>
      </c>
      <c r="K311" s="311"/>
      <c r="L311" s="123" t="s">
        <v>281</v>
      </c>
      <c r="M311" s="311" t="s">
        <v>283</v>
      </c>
      <c r="N311" s="311"/>
      <c r="O311" s="311"/>
      <c r="P311" s="311"/>
    </row>
    <row r="312" spans="5:16" s="19" customFormat="1" ht="12.75">
      <c r="E312" s="103"/>
      <c r="F312" s="103"/>
      <c r="G312" s="103"/>
      <c r="H312" s="125"/>
      <c r="I312" s="125"/>
      <c r="J312" s="312" t="s">
        <v>16</v>
      </c>
      <c r="K312" s="312"/>
      <c r="L312" s="125" t="s">
        <v>16</v>
      </c>
      <c r="M312" s="125"/>
      <c r="N312" s="125" t="s">
        <v>16</v>
      </c>
      <c r="P312" s="122"/>
    </row>
    <row r="313" spans="5:16" s="19" customFormat="1" ht="12.75">
      <c r="E313" s="103"/>
      <c r="F313" s="103"/>
      <c r="G313" s="103"/>
      <c r="H313" s="125"/>
      <c r="I313" s="125"/>
      <c r="K313" s="125"/>
      <c r="M313" s="125"/>
      <c r="N313" s="125"/>
      <c r="P313" s="176"/>
    </row>
    <row r="314" spans="3:16" s="19" customFormat="1" ht="13.5">
      <c r="C314" s="19" t="s">
        <v>69</v>
      </c>
      <c r="G314" s="279"/>
      <c r="H314" s="279"/>
      <c r="I314" s="127"/>
      <c r="J314" s="280">
        <f>'[3]Summary'!$F25</f>
        <v>70817</v>
      </c>
      <c r="K314" s="280"/>
      <c r="L314" s="20">
        <v>66436</v>
      </c>
      <c r="M314" s="71"/>
      <c r="N314" s="234">
        <f>J314-L314</f>
        <v>4381</v>
      </c>
      <c r="O314" s="177"/>
      <c r="P314" s="278">
        <f>N314/L314</f>
        <v>0.0659431633451743</v>
      </c>
    </row>
    <row r="315" spans="3:16" s="19" customFormat="1" ht="13.5">
      <c r="C315" s="19" t="s">
        <v>164</v>
      </c>
      <c r="G315" s="279"/>
      <c r="H315" s="279"/>
      <c r="I315" s="127"/>
      <c r="J315" s="319">
        <f>'[3]Summary'!$F26</f>
        <v>89442</v>
      </c>
      <c r="K315" s="320"/>
      <c r="L315" s="137">
        <v>62534</v>
      </c>
      <c r="M315" s="71"/>
      <c r="N315" s="235">
        <f aca="true" t="shared" si="0" ref="N315:N322">J315-L315</f>
        <v>26908</v>
      </c>
      <c r="O315" s="178"/>
      <c r="P315" s="278"/>
    </row>
    <row r="316" spans="3:16" s="19" customFormat="1" ht="13.5">
      <c r="C316" s="19" t="s">
        <v>165</v>
      </c>
      <c r="G316" s="279"/>
      <c r="H316" s="279"/>
      <c r="I316" s="127"/>
      <c r="J316" s="321">
        <f>'[3]Summary'!$F27</f>
        <v>6694</v>
      </c>
      <c r="K316" s="322"/>
      <c r="L316" s="138">
        <v>5117</v>
      </c>
      <c r="M316" s="71"/>
      <c r="N316" s="236">
        <f t="shared" si="0"/>
        <v>1577</v>
      </c>
      <c r="O316" s="178"/>
      <c r="P316" s="278"/>
    </row>
    <row r="317" spans="3:16" s="19" customFormat="1" ht="13.5">
      <c r="C317" s="325" t="s">
        <v>130</v>
      </c>
      <c r="D317" s="325"/>
      <c r="E317" s="325"/>
      <c r="G317" s="279"/>
      <c r="H317" s="279"/>
      <c r="I317" s="91">
        <f>SUM(I315:I316)</f>
        <v>0</v>
      </c>
      <c r="J317" s="291">
        <f>SUM(J315:K316)</f>
        <v>96136</v>
      </c>
      <c r="K317" s="291"/>
      <c r="L317" s="149">
        <f>SUM(L315:M316)</f>
        <v>67651</v>
      </c>
      <c r="M317" s="71"/>
      <c r="N317" s="237">
        <f>SUM(N315:O316)</f>
        <v>28485</v>
      </c>
      <c r="O317" s="178"/>
      <c r="P317" s="278">
        <f aca="true" t="shared" si="1" ref="P317:P323">N317/L317</f>
        <v>0.4210580774859204</v>
      </c>
    </row>
    <row r="318" spans="3:16" s="19" customFormat="1" ht="13.5">
      <c r="C318" s="19" t="s">
        <v>70</v>
      </c>
      <c r="G318" s="279"/>
      <c r="H318" s="279"/>
      <c r="I318" s="127"/>
      <c r="J318" s="280">
        <f>'[3]Summary'!$F29</f>
        <v>23340</v>
      </c>
      <c r="K318" s="280"/>
      <c r="L318" s="20">
        <v>35246</v>
      </c>
      <c r="M318" s="71"/>
      <c r="N318" s="234">
        <f t="shared" si="0"/>
        <v>-11906</v>
      </c>
      <c r="O318" s="177"/>
      <c r="P318" s="278">
        <f t="shared" si="1"/>
        <v>-0.33779719684503207</v>
      </c>
    </row>
    <row r="319" spans="3:16" s="19" customFormat="1" ht="13.5">
      <c r="C319" s="19" t="s">
        <v>71</v>
      </c>
      <c r="G319" s="279"/>
      <c r="H319" s="279"/>
      <c r="I319" s="18"/>
      <c r="J319" s="280">
        <f>'[3]Summary'!$F30</f>
        <v>1848</v>
      </c>
      <c r="K319" s="280"/>
      <c r="L319" s="20">
        <v>18149</v>
      </c>
      <c r="M319" s="71"/>
      <c r="N319" s="234">
        <f t="shared" si="0"/>
        <v>-16301</v>
      </c>
      <c r="O319" s="178"/>
      <c r="P319" s="278"/>
    </row>
    <row r="320" spans="7:16" s="19" customFormat="1" ht="13.5">
      <c r="G320" s="279"/>
      <c r="H320" s="279"/>
      <c r="I320" s="126">
        <f>SUM(I314:I319)-I317</f>
        <v>0</v>
      </c>
      <c r="J320" s="291">
        <f>SUM(J314:K319)-J317</f>
        <v>192141</v>
      </c>
      <c r="K320" s="291"/>
      <c r="L320" s="149">
        <f>SUM(L314:M319)-L317</f>
        <v>187482</v>
      </c>
      <c r="M320" s="71"/>
      <c r="N320" s="237">
        <f>SUM(N314:O319)-N317</f>
        <v>4659</v>
      </c>
      <c r="O320" s="178"/>
      <c r="P320" s="278">
        <f t="shared" si="1"/>
        <v>0.024850385637021154</v>
      </c>
    </row>
    <row r="321" spans="3:16" s="19" customFormat="1" ht="13.5">
      <c r="C321" s="19" t="s">
        <v>166</v>
      </c>
      <c r="G321" s="279"/>
      <c r="H321" s="279"/>
      <c r="I321" s="126"/>
      <c r="J321" s="280">
        <f>'[3]Summary'!$F32</f>
        <v>-10510</v>
      </c>
      <c r="K321" s="280"/>
      <c r="L321" s="20">
        <v>-12641</v>
      </c>
      <c r="M321" s="71"/>
      <c r="N321" s="234">
        <f t="shared" si="0"/>
        <v>2131</v>
      </c>
      <c r="O321" s="177"/>
      <c r="P321" s="278"/>
    </row>
    <row r="322" spans="3:16" s="19" customFormat="1" ht="24.75" customHeight="1">
      <c r="C322" s="282" t="s">
        <v>144</v>
      </c>
      <c r="D322" s="282"/>
      <c r="E322" s="282"/>
      <c r="F322" s="282"/>
      <c r="G322" s="286"/>
      <c r="H322" s="286"/>
      <c r="I322" s="133"/>
      <c r="J322" s="280">
        <f>'[3]Summary'!$F33</f>
        <v>-606</v>
      </c>
      <c r="K322" s="280"/>
      <c r="L322" s="139">
        <v>-935</v>
      </c>
      <c r="M322" s="140"/>
      <c r="N322" s="234">
        <f t="shared" si="0"/>
        <v>329</v>
      </c>
      <c r="O322" s="179"/>
      <c r="P322" s="278"/>
    </row>
    <row r="323" spans="3:16" s="19" customFormat="1" ht="13.5" thickBot="1">
      <c r="C323" s="18" t="s">
        <v>282</v>
      </c>
      <c r="G323" s="279"/>
      <c r="H323" s="279"/>
      <c r="I323" s="91">
        <f>SUM(I320:J322)</f>
        <v>181025</v>
      </c>
      <c r="J323" s="290">
        <f>SUM(J320:K322)</f>
        <v>181025</v>
      </c>
      <c r="K323" s="290"/>
      <c r="L323" s="72">
        <f>SUM(K320:L322)</f>
        <v>173906</v>
      </c>
      <c r="N323" s="238">
        <f>SUM(M320:N322)</f>
        <v>7119</v>
      </c>
      <c r="O323" s="180"/>
      <c r="P323" s="278">
        <f t="shared" si="1"/>
        <v>0.040935907904270125</v>
      </c>
    </row>
    <row r="324" spans="8:16" s="19" customFormat="1" ht="12.75">
      <c r="H324" s="19" t="s">
        <v>124</v>
      </c>
      <c r="P324" s="20"/>
    </row>
    <row r="325" s="19" customFormat="1" ht="12.75">
      <c r="P325" s="20"/>
    </row>
    <row r="326" spans="1:16" s="19" customFormat="1" ht="12.75">
      <c r="A326" s="18" t="s">
        <v>67</v>
      </c>
      <c r="B326" s="18"/>
      <c r="C326" s="18" t="s">
        <v>120</v>
      </c>
      <c r="D326" s="18"/>
      <c r="E326" s="18"/>
      <c r="P326" s="20"/>
    </row>
    <row r="327" s="19" customFormat="1" ht="12.75">
      <c r="P327" s="20"/>
    </row>
    <row r="328" spans="3:16" s="19" customFormat="1" ht="40.5" customHeight="1">
      <c r="C328" s="305" t="s">
        <v>352</v>
      </c>
      <c r="D328" s="305"/>
      <c r="E328" s="305"/>
      <c r="F328" s="305"/>
      <c r="G328" s="305"/>
      <c r="H328" s="305"/>
      <c r="I328" s="305"/>
      <c r="J328" s="305"/>
      <c r="K328" s="305"/>
      <c r="L328" s="305"/>
      <c r="M328" s="305"/>
      <c r="N328" s="305"/>
      <c r="O328" s="305"/>
      <c r="P328" s="305"/>
    </row>
    <row r="329" s="19" customFormat="1" ht="9.75" customHeight="1">
      <c r="P329" s="20"/>
    </row>
    <row r="330" spans="3:16" s="19" customFormat="1" ht="40.5" customHeight="1">
      <c r="C330" s="305" t="s">
        <v>350</v>
      </c>
      <c r="D330" s="305"/>
      <c r="E330" s="305"/>
      <c r="F330" s="305"/>
      <c r="G330" s="305"/>
      <c r="H330" s="305"/>
      <c r="I330" s="305"/>
      <c r="J330" s="305"/>
      <c r="K330" s="305"/>
      <c r="L330" s="305"/>
      <c r="M330" s="305"/>
      <c r="N330" s="305"/>
      <c r="O330" s="305"/>
      <c r="P330" s="305"/>
    </row>
    <row r="331" s="19" customFormat="1" ht="12.75">
      <c r="P331" s="20"/>
    </row>
    <row r="332" spans="3:16" s="19" customFormat="1" ht="39.75" customHeight="1">
      <c r="C332" s="305" t="s">
        <v>356</v>
      </c>
      <c r="D332" s="305"/>
      <c r="E332" s="305"/>
      <c r="F332" s="305"/>
      <c r="G332" s="305"/>
      <c r="H332" s="305"/>
      <c r="I332" s="305"/>
      <c r="J332" s="305"/>
      <c r="K332" s="305"/>
      <c r="L332" s="305"/>
      <c r="M332" s="305"/>
      <c r="N332" s="305"/>
      <c r="O332" s="305"/>
      <c r="P332" s="305"/>
    </row>
    <row r="333" s="19" customFormat="1" ht="12.75">
      <c r="P333" s="20"/>
    </row>
    <row r="334" spans="3:16" s="19" customFormat="1" ht="40.5" customHeight="1">
      <c r="C334" s="305" t="s">
        <v>347</v>
      </c>
      <c r="D334" s="305"/>
      <c r="E334" s="305"/>
      <c r="F334" s="305"/>
      <c r="G334" s="305"/>
      <c r="H334" s="305"/>
      <c r="I334" s="305"/>
      <c r="J334" s="305"/>
      <c r="K334" s="305"/>
      <c r="L334" s="305"/>
      <c r="M334" s="305"/>
      <c r="N334" s="305"/>
      <c r="O334" s="305"/>
      <c r="P334" s="305"/>
    </row>
    <row r="335" s="19" customFormat="1" ht="12.75" customHeight="1">
      <c r="P335" s="20"/>
    </row>
    <row r="336" spans="3:16" s="19" customFormat="1" ht="36.75" customHeight="1">
      <c r="C336" s="306" t="s">
        <v>351</v>
      </c>
      <c r="D336" s="307"/>
      <c r="E336" s="307"/>
      <c r="F336" s="307"/>
      <c r="G336" s="307"/>
      <c r="H336" s="307"/>
      <c r="I336" s="307"/>
      <c r="J336" s="307"/>
      <c r="K336" s="307"/>
      <c r="L336" s="307"/>
      <c r="M336" s="307"/>
      <c r="N336" s="307"/>
      <c r="O336" s="307"/>
      <c r="P336" s="307"/>
    </row>
    <row r="337" s="19" customFormat="1" ht="12.75" customHeight="1">
      <c r="P337" s="20"/>
    </row>
    <row r="338" spans="3:16" s="19" customFormat="1" ht="41.25" customHeight="1">
      <c r="C338" s="305" t="s">
        <v>334</v>
      </c>
      <c r="D338" s="287"/>
      <c r="E338" s="287"/>
      <c r="F338" s="287"/>
      <c r="G338" s="287"/>
      <c r="H338" s="287"/>
      <c r="I338" s="287"/>
      <c r="J338" s="287"/>
      <c r="K338" s="287"/>
      <c r="L338" s="287"/>
      <c r="M338" s="287"/>
      <c r="N338" s="287"/>
      <c r="O338" s="287"/>
      <c r="P338" s="287"/>
    </row>
    <row r="339" s="19" customFormat="1" ht="12" customHeight="1">
      <c r="P339" s="20"/>
    </row>
    <row r="340" spans="3:16" s="19" customFormat="1" ht="43.5" customHeight="1">
      <c r="C340" s="305" t="s">
        <v>338</v>
      </c>
      <c r="D340" s="287"/>
      <c r="E340" s="287"/>
      <c r="F340" s="287"/>
      <c r="G340" s="287"/>
      <c r="H340" s="287"/>
      <c r="I340" s="287"/>
      <c r="J340" s="287"/>
      <c r="K340" s="287"/>
      <c r="L340" s="287"/>
      <c r="M340" s="287"/>
      <c r="N340" s="287"/>
      <c r="O340" s="287"/>
      <c r="P340" s="287"/>
    </row>
    <row r="341" spans="3:17" s="19" customFormat="1" ht="8.25" customHeight="1">
      <c r="C341" s="69"/>
      <c r="D341" s="69"/>
      <c r="E341" s="69"/>
      <c r="F341" s="69"/>
      <c r="G341" s="69"/>
      <c r="H341" s="69"/>
      <c r="I341" s="69"/>
      <c r="J341" s="69"/>
      <c r="K341" s="69"/>
      <c r="L341" s="69"/>
      <c r="M341" s="69"/>
      <c r="N341" s="69"/>
      <c r="O341" s="69"/>
      <c r="P341" s="69"/>
      <c r="Q341" s="69"/>
    </row>
    <row r="342" spans="3:17" s="18" customFormat="1" ht="9.75" customHeight="1">
      <c r="C342" s="164"/>
      <c r="D342" s="164"/>
      <c r="E342" s="164"/>
      <c r="F342" s="164"/>
      <c r="G342" s="164"/>
      <c r="H342" s="164"/>
      <c r="I342" s="164"/>
      <c r="J342" s="164"/>
      <c r="K342" s="164"/>
      <c r="L342" s="164"/>
      <c r="M342" s="164"/>
      <c r="N342" s="164"/>
      <c r="O342" s="164"/>
      <c r="P342" s="164"/>
      <c r="Q342" s="164"/>
    </row>
    <row r="343" spans="1:17" s="18" customFormat="1" ht="12.75">
      <c r="A343" s="18" t="s">
        <v>72</v>
      </c>
      <c r="C343" s="18" t="s">
        <v>213</v>
      </c>
      <c r="E343" s="164"/>
      <c r="F343" s="164"/>
      <c r="G343" s="164"/>
      <c r="H343" s="164"/>
      <c r="I343" s="164"/>
      <c r="J343" s="164"/>
      <c r="K343" s="164"/>
      <c r="L343" s="164"/>
      <c r="M343" s="164"/>
      <c r="N343" s="164"/>
      <c r="O343" s="164"/>
      <c r="P343" s="164"/>
      <c r="Q343" s="164"/>
    </row>
    <row r="344" spans="3:17" s="19" customFormat="1" ht="12.75">
      <c r="C344" s="69"/>
      <c r="D344" s="69"/>
      <c r="E344" s="69"/>
      <c r="F344" s="69"/>
      <c r="G344" s="69"/>
      <c r="H344" s="69"/>
      <c r="I344" s="69"/>
      <c r="J344" s="69"/>
      <c r="K344" s="69"/>
      <c r="L344" s="69"/>
      <c r="M344" s="69"/>
      <c r="N344" s="69"/>
      <c r="O344" s="69"/>
      <c r="P344" s="69"/>
      <c r="Q344" s="69"/>
    </row>
    <row r="345" spans="3:17" s="19" customFormat="1" ht="12.75">
      <c r="C345" s="288" t="s">
        <v>333</v>
      </c>
      <c r="D345" s="305"/>
      <c r="E345" s="305"/>
      <c r="F345" s="305"/>
      <c r="G345" s="305"/>
      <c r="H345" s="305"/>
      <c r="I345" s="305"/>
      <c r="J345" s="305"/>
      <c r="K345" s="305"/>
      <c r="L345" s="305"/>
      <c r="M345" s="305"/>
      <c r="N345" s="305"/>
      <c r="O345" s="305"/>
      <c r="P345" s="305"/>
      <c r="Q345" s="69"/>
    </row>
    <row r="346" s="19" customFormat="1" ht="53.25" customHeight="1" hidden="1">
      <c r="Q346" s="69"/>
    </row>
    <row r="347" spans="3:17" s="19" customFormat="1" ht="6.75" customHeight="1" hidden="1">
      <c r="C347" s="69"/>
      <c r="D347" s="69"/>
      <c r="E347" s="69"/>
      <c r="F347" s="69"/>
      <c r="G347" s="69"/>
      <c r="H347" s="69"/>
      <c r="I347" s="69"/>
      <c r="J347" s="69"/>
      <c r="K347" s="69"/>
      <c r="L347" s="69"/>
      <c r="M347" s="69"/>
      <c r="N347" s="69"/>
      <c r="O347" s="69"/>
      <c r="P347" s="69"/>
      <c r="Q347" s="69"/>
    </row>
    <row r="348" spans="3:17" s="19" customFormat="1" ht="27.75" customHeight="1" hidden="1">
      <c r="C348" s="288"/>
      <c r="D348" s="305"/>
      <c r="E348" s="305"/>
      <c r="F348" s="305"/>
      <c r="G348" s="305"/>
      <c r="H348" s="305"/>
      <c r="I348" s="305"/>
      <c r="J348" s="305"/>
      <c r="K348" s="305"/>
      <c r="L348" s="305"/>
      <c r="M348" s="305"/>
      <c r="N348" s="305"/>
      <c r="O348" s="305"/>
      <c r="P348" s="305"/>
      <c r="Q348" s="69"/>
    </row>
    <row r="349" spans="3:17" s="19" customFormat="1" ht="12.75" hidden="1">
      <c r="C349" s="69"/>
      <c r="D349" s="69"/>
      <c r="E349" s="69"/>
      <c r="F349" s="69"/>
      <c r="G349" s="69"/>
      <c r="H349" s="69"/>
      <c r="I349" s="69"/>
      <c r="J349" s="69"/>
      <c r="K349" s="69"/>
      <c r="L349" s="69"/>
      <c r="M349" s="69"/>
      <c r="N349" s="69"/>
      <c r="O349" s="69"/>
      <c r="P349" s="69"/>
      <c r="Q349" s="69"/>
    </row>
    <row r="350" spans="3:17" s="19" customFormat="1" ht="12.75" hidden="1">
      <c r="C350" s="324"/>
      <c r="D350" s="324"/>
      <c r="E350" s="324"/>
      <c r="F350" s="324"/>
      <c r="G350" s="324"/>
      <c r="H350" s="324"/>
      <c r="I350" s="324"/>
      <c r="J350" s="324"/>
      <c r="K350" s="324"/>
      <c r="L350" s="324"/>
      <c r="M350" s="324"/>
      <c r="N350" s="324"/>
      <c r="O350" s="324"/>
      <c r="P350" s="324"/>
      <c r="Q350" s="69"/>
    </row>
    <row r="351" spans="3:17" s="19" customFormat="1" ht="12.75" hidden="1">
      <c r="C351" s="272"/>
      <c r="D351" s="69"/>
      <c r="E351" s="69"/>
      <c r="F351" s="69"/>
      <c r="G351" s="69"/>
      <c r="H351" s="69"/>
      <c r="I351" s="69"/>
      <c r="J351" s="69"/>
      <c r="K351" s="69"/>
      <c r="L351" s="69"/>
      <c r="M351" s="69"/>
      <c r="N351" s="69"/>
      <c r="O351" s="69"/>
      <c r="P351" s="69"/>
      <c r="Q351" s="69"/>
    </row>
    <row r="352" spans="3:17" s="19" customFormat="1" ht="54" customHeight="1" hidden="1">
      <c r="C352" s="305"/>
      <c r="D352" s="305"/>
      <c r="E352" s="305"/>
      <c r="F352" s="305"/>
      <c r="G352" s="305"/>
      <c r="H352" s="305"/>
      <c r="I352" s="305"/>
      <c r="J352" s="305"/>
      <c r="K352" s="305"/>
      <c r="L352" s="305"/>
      <c r="M352" s="305"/>
      <c r="N352" s="305"/>
      <c r="O352" s="305"/>
      <c r="P352" s="305"/>
      <c r="Q352" s="69"/>
    </row>
    <row r="353" spans="3:17" s="19" customFormat="1" ht="7.5" customHeight="1" hidden="1">
      <c r="C353" s="69"/>
      <c r="D353" s="69"/>
      <c r="E353" s="69"/>
      <c r="F353" s="69"/>
      <c r="G353" s="69"/>
      <c r="H353" s="69"/>
      <c r="I353" s="69"/>
      <c r="J353" s="69"/>
      <c r="K353" s="69"/>
      <c r="L353" s="69"/>
      <c r="M353" s="69"/>
      <c r="N353" s="69"/>
      <c r="O353" s="69"/>
      <c r="P353" s="69"/>
      <c r="Q353" s="69"/>
    </row>
    <row r="354" spans="3:17" s="19" customFormat="1" ht="12.75" hidden="1">
      <c r="C354" s="305"/>
      <c r="D354" s="305"/>
      <c r="E354" s="305"/>
      <c r="F354" s="305"/>
      <c r="G354" s="305"/>
      <c r="H354" s="305"/>
      <c r="I354" s="305"/>
      <c r="J354" s="305"/>
      <c r="K354" s="305"/>
      <c r="L354" s="305"/>
      <c r="M354" s="305"/>
      <c r="N354" s="305"/>
      <c r="O354" s="305"/>
      <c r="P354" s="305"/>
      <c r="Q354" s="69"/>
    </row>
    <row r="355" spans="3:17" s="19" customFormat="1" ht="12.75" hidden="1">
      <c r="C355" s="69"/>
      <c r="D355" s="69"/>
      <c r="E355" s="69"/>
      <c r="F355" s="69"/>
      <c r="G355" s="69"/>
      <c r="H355" s="69"/>
      <c r="I355" s="69"/>
      <c r="J355" s="69"/>
      <c r="K355" s="69"/>
      <c r="L355" s="69"/>
      <c r="M355" s="69"/>
      <c r="N355" s="69"/>
      <c r="O355" s="69"/>
      <c r="P355" s="69"/>
      <c r="Q355" s="69"/>
    </row>
    <row r="356" spans="3:17" s="19" customFormat="1" ht="12.75">
      <c r="C356" s="69"/>
      <c r="D356" s="69"/>
      <c r="E356" s="69"/>
      <c r="F356" s="69"/>
      <c r="G356" s="69"/>
      <c r="H356" s="69"/>
      <c r="I356" s="69"/>
      <c r="J356" s="69"/>
      <c r="K356" s="69"/>
      <c r="L356" s="69"/>
      <c r="M356" s="69"/>
      <c r="N356" s="69"/>
      <c r="O356" s="69"/>
      <c r="P356" s="69"/>
      <c r="Q356" s="69"/>
    </row>
    <row r="357" spans="3:17" s="19" customFormat="1" ht="12.75">
      <c r="C357" s="69"/>
      <c r="D357" s="69"/>
      <c r="E357" s="69"/>
      <c r="F357" s="69"/>
      <c r="G357" s="69"/>
      <c r="H357" s="69"/>
      <c r="I357" s="69"/>
      <c r="J357" s="69"/>
      <c r="K357" s="69"/>
      <c r="L357" s="69"/>
      <c r="M357" s="69"/>
      <c r="N357" s="69"/>
      <c r="O357" s="69"/>
      <c r="P357" s="69"/>
      <c r="Q357" s="69"/>
    </row>
    <row r="358" spans="1:5" s="19" customFormat="1" ht="12.75">
      <c r="A358" s="18" t="s">
        <v>74</v>
      </c>
      <c r="B358" s="18"/>
      <c r="C358" s="18" t="s">
        <v>54</v>
      </c>
      <c r="D358" s="18"/>
      <c r="E358" s="18"/>
    </row>
    <row r="359" s="19" customFormat="1" ht="12.75"/>
    <row r="360" spans="3:16" s="19" customFormat="1" ht="12.75">
      <c r="C360" s="305" t="s">
        <v>332</v>
      </c>
      <c r="D360" s="305"/>
      <c r="E360" s="305"/>
      <c r="F360" s="305"/>
      <c r="G360" s="305"/>
      <c r="H360" s="305"/>
      <c r="I360" s="305"/>
      <c r="J360" s="305"/>
      <c r="K360" s="305"/>
      <c r="L360" s="305"/>
      <c r="M360" s="305"/>
      <c r="N360" s="305"/>
      <c r="O360" s="305"/>
      <c r="P360" s="305"/>
    </row>
    <row r="361" spans="3:16" s="19" customFormat="1" ht="12.75" hidden="1">
      <c r="C361" s="69"/>
      <c r="D361" s="69"/>
      <c r="E361" s="69"/>
      <c r="F361" s="69"/>
      <c r="G361" s="69"/>
      <c r="H361" s="69"/>
      <c r="I361" s="69"/>
      <c r="J361" s="69"/>
      <c r="K361" s="69"/>
      <c r="L361" s="69"/>
      <c r="M361" s="69"/>
      <c r="N361" s="69"/>
      <c r="O361" s="69"/>
      <c r="P361" s="69"/>
    </row>
    <row r="362" spans="3:17" s="19" customFormat="1" ht="12.75" hidden="1">
      <c r="C362" s="69"/>
      <c r="D362" s="69"/>
      <c r="E362" s="69"/>
      <c r="F362" s="69"/>
      <c r="G362" s="69"/>
      <c r="H362" s="69"/>
      <c r="I362" s="69"/>
      <c r="J362" s="69"/>
      <c r="K362" s="69"/>
      <c r="L362" s="69"/>
      <c r="M362" s="69"/>
      <c r="N362" s="69"/>
      <c r="O362" s="69"/>
      <c r="P362" s="69"/>
      <c r="Q362" s="69"/>
    </row>
    <row r="363" spans="3:17" s="19" customFormat="1" ht="12.75">
      <c r="C363" s="69"/>
      <c r="D363" s="69"/>
      <c r="E363" s="69"/>
      <c r="F363" s="69"/>
      <c r="G363" s="69"/>
      <c r="H363" s="69"/>
      <c r="I363" s="69"/>
      <c r="J363" s="69"/>
      <c r="K363" s="69"/>
      <c r="L363" s="69"/>
      <c r="M363" s="69"/>
      <c r="N363" s="69"/>
      <c r="O363" s="69"/>
      <c r="P363" s="69"/>
      <c r="Q363" s="69"/>
    </row>
    <row r="364" spans="3:17" s="19" customFormat="1" ht="12.75">
      <c r="C364" s="69"/>
      <c r="D364" s="69"/>
      <c r="E364" s="69"/>
      <c r="F364" s="69"/>
      <c r="G364" s="69"/>
      <c r="H364" s="69"/>
      <c r="I364" s="69"/>
      <c r="J364" s="69"/>
      <c r="K364" s="69"/>
      <c r="L364" s="69"/>
      <c r="M364" s="69"/>
      <c r="N364" s="69"/>
      <c r="O364" s="69"/>
      <c r="P364" s="69"/>
      <c r="Q364" s="69"/>
    </row>
    <row r="365" spans="1:16" s="19" customFormat="1" ht="12.75">
      <c r="A365" s="18" t="s">
        <v>75</v>
      </c>
      <c r="B365" s="18"/>
      <c r="C365" s="18" t="s">
        <v>76</v>
      </c>
      <c r="D365" s="18"/>
      <c r="E365" s="18"/>
      <c r="F365" s="18"/>
      <c r="G365" s="18"/>
      <c r="P365" s="20"/>
    </row>
    <row r="366" s="19" customFormat="1" ht="12.75">
      <c r="P366" s="20"/>
    </row>
    <row r="367" spans="3:16" s="19" customFormat="1" ht="27" customHeight="1">
      <c r="C367" s="305" t="s">
        <v>342</v>
      </c>
      <c r="D367" s="305"/>
      <c r="E367" s="305"/>
      <c r="F367" s="305"/>
      <c r="G367" s="305"/>
      <c r="H367" s="305"/>
      <c r="I367" s="305"/>
      <c r="J367" s="305"/>
      <c r="K367" s="305"/>
      <c r="L367" s="305"/>
      <c r="M367" s="305"/>
      <c r="N367" s="305"/>
      <c r="O367" s="305"/>
      <c r="P367" s="305"/>
    </row>
    <row r="368" spans="3:16" s="19" customFormat="1" ht="12.75">
      <c r="C368" s="305"/>
      <c r="D368" s="305"/>
      <c r="E368" s="305"/>
      <c r="F368" s="305"/>
      <c r="G368" s="305"/>
      <c r="H368" s="305"/>
      <c r="I368" s="305"/>
      <c r="J368" s="305"/>
      <c r="K368" s="305"/>
      <c r="L368" s="305"/>
      <c r="M368" s="305"/>
      <c r="N368" s="305"/>
      <c r="O368" s="305"/>
      <c r="P368" s="305"/>
    </row>
    <row r="369" spans="3:16" s="19" customFormat="1" ht="12.75">
      <c r="C369" s="69"/>
      <c r="D369" s="69"/>
      <c r="E369" s="69"/>
      <c r="F369" s="69"/>
      <c r="G369" s="69"/>
      <c r="H369" s="69"/>
      <c r="I369" s="69"/>
      <c r="J369" s="69"/>
      <c r="K369" s="69"/>
      <c r="L369" s="69"/>
      <c r="M369" s="69"/>
      <c r="N369" s="69"/>
      <c r="O369" s="69"/>
      <c r="P369" s="69"/>
    </row>
    <row r="370" spans="1:5" s="19" customFormat="1" ht="12.75">
      <c r="A370" s="18" t="s">
        <v>77</v>
      </c>
      <c r="B370" s="18"/>
      <c r="C370" s="18" t="s">
        <v>78</v>
      </c>
      <c r="D370" s="18"/>
      <c r="E370" s="18"/>
    </row>
    <row r="371" s="19" customFormat="1" ht="12.75"/>
    <row r="372" s="19" customFormat="1" ht="12.75">
      <c r="C372" s="19" t="s">
        <v>73</v>
      </c>
    </row>
    <row r="373" s="19" customFormat="1" ht="12.75"/>
    <row r="374" s="19" customFormat="1" ht="12.75"/>
    <row r="375" spans="1:5" s="19" customFormat="1" ht="12.75">
      <c r="A375" s="18" t="s">
        <v>79</v>
      </c>
      <c r="B375" s="18"/>
      <c r="C375" s="18" t="s">
        <v>80</v>
      </c>
      <c r="D375" s="18"/>
      <c r="E375" s="18"/>
    </row>
    <row r="376" s="19" customFormat="1" ht="12.75"/>
    <row r="377" spans="3:16" s="19" customFormat="1" ht="38.25" customHeight="1">
      <c r="C377" s="305" t="s">
        <v>349</v>
      </c>
      <c r="D377" s="305"/>
      <c r="E377" s="305"/>
      <c r="F377" s="305"/>
      <c r="G377" s="305"/>
      <c r="H377" s="305"/>
      <c r="I377" s="305"/>
      <c r="J377" s="305"/>
      <c r="K377" s="305"/>
      <c r="L377" s="305"/>
      <c r="M377" s="305"/>
      <c r="N377" s="305"/>
      <c r="O377" s="305"/>
      <c r="P377" s="305"/>
    </row>
    <row r="378" s="19" customFormat="1" ht="12.75"/>
    <row r="379" spans="3:16" s="19" customFormat="1" ht="54" customHeight="1">
      <c r="C379" s="305" t="s">
        <v>361</v>
      </c>
      <c r="D379" s="305"/>
      <c r="E379" s="305"/>
      <c r="F379" s="305"/>
      <c r="G379" s="305"/>
      <c r="H379" s="305"/>
      <c r="I379" s="305"/>
      <c r="J379" s="305"/>
      <c r="K379" s="305"/>
      <c r="L379" s="305"/>
      <c r="M379" s="305"/>
      <c r="N379" s="305"/>
      <c r="O379" s="305"/>
      <c r="P379" s="305"/>
    </row>
    <row r="380" s="19" customFormat="1" ht="12.75"/>
    <row r="381" spans="3:16" s="19" customFormat="1" ht="29.25" customHeight="1">
      <c r="C381" s="305" t="s">
        <v>362</v>
      </c>
      <c r="D381" s="305"/>
      <c r="E381" s="305"/>
      <c r="F381" s="305"/>
      <c r="G381" s="305"/>
      <c r="H381" s="305"/>
      <c r="I381" s="305"/>
      <c r="J381" s="305"/>
      <c r="K381" s="305"/>
      <c r="L381" s="305"/>
      <c r="M381" s="305"/>
      <c r="N381" s="305"/>
      <c r="O381" s="305"/>
      <c r="P381" s="305"/>
    </row>
    <row r="382" spans="3:16" s="19" customFormat="1" ht="12.75">
      <c r="C382" s="69"/>
      <c r="D382" s="69"/>
      <c r="E382" s="69"/>
      <c r="F382" s="69"/>
      <c r="G382" s="69"/>
      <c r="H382" s="69"/>
      <c r="I382" s="69"/>
      <c r="J382" s="69"/>
      <c r="K382" s="69"/>
      <c r="L382" s="69"/>
      <c r="M382" s="69"/>
      <c r="N382" s="69"/>
      <c r="O382" s="69"/>
      <c r="P382" s="69"/>
    </row>
    <row r="383" spans="3:14" s="19" customFormat="1" ht="12.75" customHeight="1">
      <c r="C383" s="305"/>
      <c r="D383" s="305"/>
      <c r="E383" s="305"/>
      <c r="F383" s="305"/>
      <c r="G383" s="305"/>
      <c r="H383" s="305"/>
      <c r="I383" s="305"/>
      <c r="J383" s="305"/>
      <c r="K383" s="305"/>
      <c r="L383" s="305"/>
      <c r="M383" s="305"/>
      <c r="N383" s="305"/>
    </row>
    <row r="384" s="19" customFormat="1" ht="12.75"/>
    <row r="385" s="19" customFormat="1" ht="12.75"/>
    <row r="386" s="19" customFormat="1" ht="24.75" customHeight="1"/>
    <row r="387" spans="1:16" ht="12.75">
      <c r="A387" s="19" t="s">
        <v>81</v>
      </c>
      <c r="B387" s="19"/>
      <c r="C387" s="19"/>
      <c r="D387" s="19"/>
      <c r="E387" s="19"/>
      <c r="F387" s="19"/>
      <c r="G387" s="19"/>
      <c r="H387" s="19"/>
      <c r="M387" s="19"/>
      <c r="O387" s="19"/>
      <c r="P387" s="19"/>
    </row>
    <row r="388" spans="1:16" ht="12.75">
      <c r="A388" s="19"/>
      <c r="B388" s="19"/>
      <c r="C388" s="19"/>
      <c r="D388" s="19"/>
      <c r="E388" s="19"/>
      <c r="F388" s="19"/>
      <c r="G388" s="19"/>
      <c r="H388" s="19"/>
      <c r="M388" s="19"/>
      <c r="O388" s="19"/>
      <c r="P388" s="19"/>
    </row>
    <row r="389" spans="1:16" ht="12.75">
      <c r="A389" s="18" t="s">
        <v>82</v>
      </c>
      <c r="B389" s="18"/>
      <c r="C389" s="19"/>
      <c r="D389" s="19"/>
      <c r="E389" s="19"/>
      <c r="F389" s="19"/>
      <c r="G389" s="19"/>
      <c r="H389" s="19"/>
      <c r="M389" s="19"/>
      <c r="O389" s="19"/>
      <c r="P389" s="19"/>
    </row>
    <row r="390" spans="1:16" ht="12.75">
      <c r="A390" s="18" t="s">
        <v>83</v>
      </c>
      <c r="B390" s="18"/>
      <c r="C390" s="19"/>
      <c r="D390" s="19"/>
      <c r="E390" s="19"/>
      <c r="F390" s="19"/>
      <c r="G390" s="19"/>
      <c r="H390" s="19"/>
      <c r="M390" s="19"/>
      <c r="O390" s="19"/>
      <c r="P390" s="19"/>
    </row>
    <row r="391" spans="1:16" ht="12.75">
      <c r="A391" s="19" t="s">
        <v>84</v>
      </c>
      <c r="B391" s="19"/>
      <c r="C391" s="19"/>
      <c r="D391" s="19"/>
      <c r="E391" s="19"/>
      <c r="F391" s="19"/>
      <c r="G391" s="19"/>
      <c r="H391" s="19"/>
      <c r="M391" s="19"/>
      <c r="O391" s="19"/>
      <c r="P391" s="19"/>
    </row>
    <row r="392" spans="1:16" ht="12.75">
      <c r="A392" s="19"/>
      <c r="B392" s="19"/>
      <c r="C392" s="19"/>
      <c r="D392" s="19"/>
      <c r="E392" s="19"/>
      <c r="F392" s="19"/>
      <c r="G392" s="19"/>
      <c r="H392" s="19"/>
      <c r="M392" s="19"/>
      <c r="O392" s="19"/>
      <c r="P392" s="19"/>
    </row>
    <row r="393" spans="1:16" ht="12.75">
      <c r="A393" s="19" t="s">
        <v>85</v>
      </c>
      <c r="B393" s="19"/>
      <c r="C393" s="19"/>
      <c r="D393" s="19"/>
      <c r="E393" s="19"/>
      <c r="F393" s="19"/>
      <c r="G393" s="19"/>
      <c r="H393" s="19"/>
      <c r="M393" s="19"/>
      <c r="O393" s="19"/>
      <c r="P393" s="19"/>
    </row>
    <row r="394" spans="1:16" ht="12.75">
      <c r="A394" s="343">
        <v>37480</v>
      </c>
      <c r="B394" s="343"/>
      <c r="C394" s="343"/>
      <c r="D394" s="343"/>
      <c r="E394" s="343"/>
      <c r="F394" s="19"/>
      <c r="G394" s="19"/>
      <c r="H394" s="19"/>
      <c r="M394" s="19"/>
      <c r="O394" s="19"/>
      <c r="P394" s="19"/>
    </row>
  </sheetData>
  <mergeCells count="218">
    <mergeCell ref="L283:M283"/>
    <mergeCell ref="L275:M275"/>
    <mergeCell ref="J275:K275"/>
    <mergeCell ref="J278:K278"/>
    <mergeCell ref="J280:K280"/>
    <mergeCell ref="J283:K283"/>
    <mergeCell ref="J281:K281"/>
    <mergeCell ref="C340:P340"/>
    <mergeCell ref="C377:P377"/>
    <mergeCell ref="C368:P368"/>
    <mergeCell ref="C367:P367"/>
    <mergeCell ref="C360:P360"/>
    <mergeCell ref="C379:P379"/>
    <mergeCell ref="C244:P244"/>
    <mergeCell ref="L266:M266"/>
    <mergeCell ref="L265:M265"/>
    <mergeCell ref="C251:P251"/>
    <mergeCell ref="J263:K263"/>
    <mergeCell ref="L263:M263"/>
    <mergeCell ref="L262:M262"/>
    <mergeCell ref="C246:P246"/>
    <mergeCell ref="L260:M260"/>
    <mergeCell ref="G263:H263"/>
    <mergeCell ref="M235:N235"/>
    <mergeCell ref="K235:L235"/>
    <mergeCell ref="J100:K100"/>
    <mergeCell ref="E165:P165"/>
    <mergeCell ref="G154:P154"/>
    <mergeCell ref="E166:P166"/>
    <mergeCell ref="C214:P214"/>
    <mergeCell ref="C171:P171"/>
    <mergeCell ref="K233:L233"/>
    <mergeCell ref="G156:P156"/>
    <mergeCell ref="C237:P237"/>
    <mergeCell ref="K232:L232"/>
    <mergeCell ref="C232:F234"/>
    <mergeCell ref="C239:P240"/>
    <mergeCell ref="M233:N233"/>
    <mergeCell ref="C235:F235"/>
    <mergeCell ref="G233:H233"/>
    <mergeCell ref="I234:J234"/>
    <mergeCell ref="I233:J233"/>
    <mergeCell ref="I235:J235"/>
    <mergeCell ref="L267:M267"/>
    <mergeCell ref="L268:M268"/>
    <mergeCell ref="G275:H275"/>
    <mergeCell ref="L271:M271"/>
    <mergeCell ref="J268:K268"/>
    <mergeCell ref="G271:H271"/>
    <mergeCell ref="G270:H270"/>
    <mergeCell ref="G269:H269"/>
    <mergeCell ref="G268:H268"/>
    <mergeCell ref="L284:M284"/>
    <mergeCell ref="G284:H284"/>
    <mergeCell ref="L287:M287"/>
    <mergeCell ref="J287:K287"/>
    <mergeCell ref="G285:H285"/>
    <mergeCell ref="J284:K284"/>
    <mergeCell ref="G286:H286"/>
    <mergeCell ref="M311:P311"/>
    <mergeCell ref="C307:P307"/>
    <mergeCell ref="G302:H302"/>
    <mergeCell ref="C305:P305"/>
    <mergeCell ref="J311:K311"/>
    <mergeCell ref="C309:P309"/>
    <mergeCell ref="G155:P155"/>
    <mergeCell ref="G278:H278"/>
    <mergeCell ref="G274:P274"/>
    <mergeCell ref="L280:M280"/>
    <mergeCell ref="L279:M279"/>
    <mergeCell ref="G279:H279"/>
    <mergeCell ref="L278:M278"/>
    <mergeCell ref="L276:M276"/>
    <mergeCell ref="J276:K276"/>
    <mergeCell ref="J279:K279"/>
    <mergeCell ref="J110:K110"/>
    <mergeCell ref="J95:K95"/>
    <mergeCell ref="A394:E394"/>
    <mergeCell ref="N56:P56"/>
    <mergeCell ref="J80:L80"/>
    <mergeCell ref="C65:H65"/>
    <mergeCell ref="J56:L56"/>
    <mergeCell ref="C68:P68"/>
    <mergeCell ref="C62:H62"/>
    <mergeCell ref="C79:P79"/>
    <mergeCell ref="C154:E154"/>
    <mergeCell ref="C97:H97"/>
    <mergeCell ref="J98:K98"/>
    <mergeCell ref="C64:H64"/>
    <mergeCell ref="C73:P73"/>
    <mergeCell ref="N80:P80"/>
    <mergeCell ref="J97:K97"/>
    <mergeCell ref="O81:P81"/>
    <mergeCell ref="C145:E145"/>
    <mergeCell ref="G147:P147"/>
    <mergeCell ref="C155:E155"/>
    <mergeCell ref="C156:E156"/>
    <mergeCell ref="J92:K92"/>
    <mergeCell ref="C161:P161"/>
    <mergeCell ref="J106:K106"/>
    <mergeCell ref="C107:H107"/>
    <mergeCell ref="J107:K107"/>
    <mergeCell ref="J108:K108"/>
    <mergeCell ref="C144:E144"/>
    <mergeCell ref="G144:P144"/>
    <mergeCell ref="C41:H41"/>
    <mergeCell ref="C42:H42"/>
    <mergeCell ref="C63:H63"/>
    <mergeCell ref="C61:H61"/>
    <mergeCell ref="C44:H44"/>
    <mergeCell ref="C46:H46"/>
    <mergeCell ref="C43:H43"/>
    <mergeCell ref="C45:H45"/>
    <mergeCell ref="G262:H262"/>
    <mergeCell ref="A1:P1"/>
    <mergeCell ref="A2:P2"/>
    <mergeCell ref="C11:P11"/>
    <mergeCell ref="C52:P52"/>
    <mergeCell ref="C13:P13"/>
    <mergeCell ref="C15:P15"/>
    <mergeCell ref="N36:P36"/>
    <mergeCell ref="J36:L36"/>
    <mergeCell ref="M234:N234"/>
    <mergeCell ref="G235:H235"/>
    <mergeCell ref="K234:L234"/>
    <mergeCell ref="C265:E265"/>
    <mergeCell ref="G265:H265"/>
    <mergeCell ref="C253:P253"/>
    <mergeCell ref="G258:P258"/>
    <mergeCell ref="J262:K262"/>
    <mergeCell ref="J265:K265"/>
    <mergeCell ref="J259:K259"/>
    <mergeCell ref="C242:P242"/>
    <mergeCell ref="J314:K314"/>
    <mergeCell ref="G315:H315"/>
    <mergeCell ref="G266:H266"/>
    <mergeCell ref="G264:H264"/>
    <mergeCell ref="G280:H280"/>
    <mergeCell ref="J271:K271"/>
    <mergeCell ref="J312:K312"/>
    <mergeCell ref="J267:K267"/>
    <mergeCell ref="C317:E317"/>
    <mergeCell ref="G317:H317"/>
    <mergeCell ref="C281:E281"/>
    <mergeCell ref="C270:F270"/>
    <mergeCell ref="C299:E299"/>
    <mergeCell ref="G287:H287"/>
    <mergeCell ref="C286:F286"/>
    <mergeCell ref="G316:H316"/>
    <mergeCell ref="C383:N383"/>
    <mergeCell ref="J321:K321"/>
    <mergeCell ref="C354:P354"/>
    <mergeCell ref="C350:P350"/>
    <mergeCell ref="C352:P352"/>
    <mergeCell ref="C348:P348"/>
    <mergeCell ref="C345:P345"/>
    <mergeCell ref="C381:P381"/>
    <mergeCell ref="L259:M259"/>
    <mergeCell ref="G320:H320"/>
    <mergeCell ref="G318:H318"/>
    <mergeCell ref="G321:H321"/>
    <mergeCell ref="J318:K318"/>
    <mergeCell ref="G319:H319"/>
    <mergeCell ref="J319:K319"/>
    <mergeCell ref="G267:H267"/>
    <mergeCell ref="L264:M264"/>
    <mergeCell ref="J316:K316"/>
    <mergeCell ref="C149:E150"/>
    <mergeCell ref="H149:P149"/>
    <mergeCell ref="H150:P150"/>
    <mergeCell ref="C328:P328"/>
    <mergeCell ref="E167:P167"/>
    <mergeCell ref="E168:P168"/>
    <mergeCell ref="G311:H311"/>
    <mergeCell ref="J315:K315"/>
    <mergeCell ref="G314:H314"/>
    <mergeCell ref="J264:K264"/>
    <mergeCell ref="G322:H322"/>
    <mergeCell ref="E164:P164"/>
    <mergeCell ref="G234:H234"/>
    <mergeCell ref="I232:J232"/>
    <mergeCell ref="G232:H232"/>
    <mergeCell ref="M232:N232"/>
    <mergeCell ref="L282:M282"/>
    <mergeCell ref="J266:K266"/>
    <mergeCell ref="G259:H259"/>
    <mergeCell ref="J260:K260"/>
    <mergeCell ref="C117:P117"/>
    <mergeCell ref="G145:P145"/>
    <mergeCell ref="C143:E143"/>
    <mergeCell ref="G143:P143"/>
    <mergeCell ref="N120:P120"/>
    <mergeCell ref="C140:P140"/>
    <mergeCell ref="G323:H323"/>
    <mergeCell ref="J322:K322"/>
    <mergeCell ref="C147:E147"/>
    <mergeCell ref="L281:M281"/>
    <mergeCell ref="G282:H282"/>
    <mergeCell ref="J282:K282"/>
    <mergeCell ref="E163:P163"/>
    <mergeCell ref="E162:P162"/>
    <mergeCell ref="E169:P169"/>
    <mergeCell ref="C322:F322"/>
    <mergeCell ref="C24:P24"/>
    <mergeCell ref="C26:P26"/>
    <mergeCell ref="D129:P129"/>
    <mergeCell ref="J323:K323"/>
    <mergeCell ref="J320:K320"/>
    <mergeCell ref="C148:E148"/>
    <mergeCell ref="G148:P148"/>
    <mergeCell ref="J317:K317"/>
    <mergeCell ref="G283:H283"/>
    <mergeCell ref="G281:H281"/>
    <mergeCell ref="C330:P330"/>
    <mergeCell ref="C336:P336"/>
    <mergeCell ref="C332:P332"/>
    <mergeCell ref="C338:P338"/>
    <mergeCell ref="C334:P334"/>
  </mergeCells>
  <printOptions/>
  <pageMargins left="0.91" right="0.38" top="1.34" bottom="1.17" header="0.38" footer="1"/>
  <pageSetup horizontalDpi="300" verticalDpi="300" orientation="portrait" paperSize="9" scale="94" r:id="rId1"/>
  <headerFooter alignWithMargins="0">
    <oddFooter>&amp;C&amp;"Times New Roman,Regular"&amp;7- Page &amp;P+3 -</oddFooter>
  </headerFooter>
  <rowBreaks count="13" manualBreakCount="13">
    <brk id="34" max="255" man="1"/>
    <brk id="54" max="255" man="1"/>
    <brk id="75" max="255" man="1"/>
    <brk id="114" max="255" man="1"/>
    <brk id="137" max="255" man="1"/>
    <brk id="158" max="255" man="1"/>
    <brk id="173" max="255" man="1"/>
    <brk id="211" max="255" man="1"/>
    <brk id="248" max="255" man="1"/>
    <brk id="273" max="255" man="1"/>
    <brk id="304" max="255" man="1"/>
    <brk id="334" max="255" man="1"/>
    <brk id="374" max="255" man="1"/>
  </rowBreaks>
</worksheet>
</file>

<file path=xl/worksheets/sheet4.xml><?xml version="1.0" encoding="utf-8"?>
<worksheet xmlns="http://schemas.openxmlformats.org/spreadsheetml/2006/main" xmlns:r="http://schemas.openxmlformats.org/officeDocument/2006/relationships">
  <dimension ref="A1:I62"/>
  <sheetViews>
    <sheetView showGridLines="0" workbookViewId="0" topLeftCell="A1">
      <selection activeCell="A1" sqref="A1:I1"/>
    </sheetView>
  </sheetViews>
  <sheetFormatPr defaultColWidth="9.140625" defaultRowHeight="12.75"/>
  <cols>
    <col min="3" max="3" width="11.28125" style="0" customWidth="1"/>
    <col min="5" max="5" width="9.00390625" style="0" customWidth="1"/>
    <col min="6" max="6" width="13.140625" style="252" customWidth="1"/>
    <col min="7" max="7" width="0.5625" style="68" customWidth="1"/>
    <col min="8" max="8" width="13.140625" style="0" customWidth="1"/>
  </cols>
  <sheetData>
    <row r="1" spans="1:9" ht="18.75">
      <c r="A1" s="300" t="s">
        <v>129</v>
      </c>
      <c r="B1" s="300"/>
      <c r="C1" s="300"/>
      <c r="D1" s="300"/>
      <c r="E1" s="300"/>
      <c r="F1" s="300"/>
      <c r="G1" s="300"/>
      <c r="H1" s="300"/>
      <c r="I1" s="300"/>
    </row>
    <row r="2" spans="1:9" ht="12.75">
      <c r="A2" s="359" t="s">
        <v>1</v>
      </c>
      <c r="B2" s="359"/>
      <c r="C2" s="359"/>
      <c r="D2" s="359"/>
      <c r="E2" s="359"/>
      <c r="F2" s="359"/>
      <c r="G2" s="359"/>
      <c r="H2" s="359"/>
      <c r="I2" s="359"/>
    </row>
    <row r="3" spans="1:8" ht="12.75">
      <c r="A3" s="1"/>
      <c r="B3" s="1"/>
      <c r="C3" s="1"/>
      <c r="D3" s="1"/>
      <c r="E3" s="1"/>
      <c r="F3" s="18"/>
      <c r="G3" s="4"/>
      <c r="H3" s="3"/>
    </row>
    <row r="4" spans="1:8" ht="16.5" customHeight="1">
      <c r="A4" s="9" t="str">
        <f>PL!A4</f>
        <v>Quarterly report on consolidated results for the fourth quarter ended 30 June 2002</v>
      </c>
      <c r="B4" s="11"/>
      <c r="C4" s="11"/>
      <c r="D4" s="11"/>
      <c r="E4" s="11"/>
      <c r="F4" s="239"/>
      <c r="G4" s="65"/>
      <c r="H4" s="11"/>
    </row>
    <row r="5" spans="1:8" ht="12.75">
      <c r="A5" s="10" t="s">
        <v>174</v>
      </c>
      <c r="B5" s="10"/>
      <c r="C5" s="1"/>
      <c r="D5" s="1"/>
      <c r="E5" s="1"/>
      <c r="F5" s="18"/>
      <c r="G5" s="4"/>
      <c r="H5" s="3"/>
    </row>
    <row r="6" spans="1:8" ht="12.75">
      <c r="A6" s="10"/>
      <c r="B6" s="10"/>
      <c r="C6" s="1"/>
      <c r="D6" s="1"/>
      <c r="E6" s="1"/>
      <c r="F6" s="18"/>
      <c r="G6" s="4"/>
      <c r="H6" s="3"/>
    </row>
    <row r="7" spans="1:8" ht="15">
      <c r="A7" s="17" t="s">
        <v>86</v>
      </c>
      <c r="B7" s="16"/>
      <c r="C7" s="16"/>
      <c r="D7" s="16"/>
      <c r="E7" s="16"/>
      <c r="F7" s="240"/>
      <c r="G7" s="66"/>
      <c r="H7" s="17"/>
    </row>
    <row r="8" spans="1:8" ht="15">
      <c r="A8" s="16"/>
      <c r="B8" s="16"/>
      <c r="C8" s="16"/>
      <c r="D8" s="16"/>
      <c r="E8" s="16"/>
      <c r="F8" s="240"/>
      <c r="G8" s="66"/>
      <c r="H8" s="17"/>
    </row>
    <row r="9" spans="1:8" ht="15">
      <c r="A9" s="17" t="s">
        <v>115</v>
      </c>
      <c r="B9" s="16"/>
      <c r="C9" s="16"/>
      <c r="D9" s="16"/>
      <c r="E9" s="16"/>
      <c r="F9" s="240"/>
      <c r="G9" s="66"/>
      <c r="H9" s="17"/>
    </row>
    <row r="10" spans="1:8" s="21" customFormat="1" ht="12.75">
      <c r="A10" s="5"/>
      <c r="B10" s="12"/>
      <c r="C10" s="12"/>
      <c r="D10" s="12"/>
      <c r="E10" s="12"/>
      <c r="F10" s="241" t="s">
        <v>114</v>
      </c>
      <c r="G10" s="62"/>
      <c r="H10" s="81" t="s">
        <v>114</v>
      </c>
    </row>
    <row r="11" spans="1:8" s="21" customFormat="1" ht="12.75">
      <c r="A11" s="5"/>
      <c r="B11" s="12"/>
      <c r="C11" s="12"/>
      <c r="D11" s="12"/>
      <c r="E11" s="12"/>
      <c r="F11" s="242">
        <f>Sheet1!B8</f>
        <v>37437</v>
      </c>
      <c r="G11" s="153"/>
      <c r="H11" s="154">
        <v>37072</v>
      </c>
    </row>
    <row r="12" spans="1:8" s="21" customFormat="1" ht="12.75">
      <c r="A12" s="12" t="s">
        <v>87</v>
      </c>
      <c r="B12" s="12"/>
      <c r="C12" s="12"/>
      <c r="D12" s="12"/>
      <c r="E12" s="12"/>
      <c r="F12" s="243"/>
      <c r="G12" s="63"/>
      <c r="H12" s="82"/>
    </row>
    <row r="13" spans="1:8" s="21" customFormat="1" ht="12.75">
      <c r="A13" s="14" t="s">
        <v>88</v>
      </c>
      <c r="B13" s="12"/>
      <c r="C13" s="12"/>
      <c r="D13" s="22" t="s">
        <v>89</v>
      </c>
      <c r="E13" s="12"/>
      <c r="F13" s="244">
        <v>85035</v>
      </c>
      <c r="G13" s="23"/>
      <c r="H13" s="84">
        <v>80226</v>
      </c>
    </row>
    <row r="14" spans="1:8" s="21" customFormat="1" ht="12.75">
      <c r="A14" s="14" t="s">
        <v>90</v>
      </c>
      <c r="B14" s="12"/>
      <c r="C14" s="12"/>
      <c r="D14" s="22" t="s">
        <v>89</v>
      </c>
      <c r="E14" s="12"/>
      <c r="F14" s="244">
        <v>98862</v>
      </c>
      <c r="G14" s="23"/>
      <c r="H14" s="84">
        <v>87774</v>
      </c>
    </row>
    <row r="15" spans="1:8" s="21" customFormat="1" ht="12.75">
      <c r="A15" s="12"/>
      <c r="B15" s="12"/>
      <c r="C15" s="12"/>
      <c r="D15" s="22"/>
      <c r="E15" s="12"/>
      <c r="F15" s="245"/>
      <c r="G15" s="46"/>
      <c r="H15" s="85"/>
    </row>
    <row r="16" spans="1:8" s="21" customFormat="1" ht="12.75">
      <c r="A16" s="12" t="s">
        <v>91</v>
      </c>
      <c r="B16" s="12"/>
      <c r="C16" s="12"/>
      <c r="D16" s="22"/>
      <c r="E16" s="12"/>
      <c r="F16" s="245"/>
      <c r="G16" s="46"/>
      <c r="H16" s="85"/>
    </row>
    <row r="17" spans="1:8" s="21" customFormat="1" ht="12.75">
      <c r="A17" s="14" t="s">
        <v>88</v>
      </c>
      <c r="B17" s="12"/>
      <c r="C17" s="12"/>
      <c r="D17" s="22" t="s">
        <v>89</v>
      </c>
      <c r="E17" s="12"/>
      <c r="F17" s="244">
        <v>1776</v>
      </c>
      <c r="G17" s="23"/>
      <c r="H17" s="84">
        <v>2001</v>
      </c>
    </row>
    <row r="18" spans="1:8" s="21" customFormat="1" ht="12.75">
      <c r="A18" s="14" t="s">
        <v>90</v>
      </c>
      <c r="B18" s="12"/>
      <c r="C18" s="12"/>
      <c r="D18" s="22" t="s">
        <v>89</v>
      </c>
      <c r="E18" s="12"/>
      <c r="F18" s="246">
        <v>1776</v>
      </c>
      <c r="G18" s="27"/>
      <c r="H18" s="86">
        <v>2001</v>
      </c>
    </row>
    <row r="19" spans="1:8" s="21" customFormat="1" ht="12.75">
      <c r="A19" s="12"/>
      <c r="B19" s="12"/>
      <c r="C19" s="12"/>
      <c r="D19" s="22"/>
      <c r="E19" s="12"/>
      <c r="F19" s="228"/>
      <c r="G19" s="46"/>
      <c r="H19" s="12"/>
    </row>
    <row r="20" spans="1:8" s="21" customFormat="1" ht="12.75">
      <c r="A20" s="12"/>
      <c r="B20" s="12"/>
      <c r="C20" s="12"/>
      <c r="D20" s="22"/>
      <c r="E20" s="12"/>
      <c r="F20" s="228"/>
      <c r="G20" s="46"/>
      <c r="H20" s="12"/>
    </row>
    <row r="21" spans="1:8" s="21" customFormat="1" ht="12.75">
      <c r="A21" s="12"/>
      <c r="B21" s="12"/>
      <c r="C21" s="12"/>
      <c r="D21" s="22"/>
      <c r="E21" s="12"/>
      <c r="F21" s="228"/>
      <c r="G21" s="46"/>
      <c r="H21" s="12"/>
    </row>
    <row r="22" spans="1:8" s="21" customFormat="1" ht="12.75">
      <c r="A22" s="12"/>
      <c r="B22" s="12"/>
      <c r="C22" s="12"/>
      <c r="D22" s="22"/>
      <c r="E22" s="12"/>
      <c r="F22" s="247">
        <f>F11</f>
        <v>37437</v>
      </c>
      <c r="G22" s="155"/>
      <c r="H22" s="156">
        <v>37072</v>
      </c>
    </row>
    <row r="23" spans="1:8" s="21" customFormat="1" ht="12.75">
      <c r="A23" s="12"/>
      <c r="B23" s="12"/>
      <c r="C23" s="12"/>
      <c r="D23" s="22"/>
      <c r="E23" s="12"/>
      <c r="F23" s="248" t="str">
        <f>"("&amp;Sheet1!B6&amp;" months )"</f>
        <v>(12 months )</v>
      </c>
      <c r="G23" s="64"/>
      <c r="H23" s="89" t="s">
        <v>320</v>
      </c>
    </row>
    <row r="24" spans="1:8" s="21" customFormat="1" ht="12.75">
      <c r="A24" s="358" t="s">
        <v>92</v>
      </c>
      <c r="B24" s="358"/>
      <c r="C24" s="358"/>
      <c r="D24" s="22"/>
      <c r="E24" s="12"/>
      <c r="F24" s="245"/>
      <c r="G24" s="46"/>
      <c r="H24" s="85"/>
    </row>
    <row r="25" spans="1:8" s="21" customFormat="1" ht="12.75">
      <c r="A25" s="12" t="s">
        <v>93</v>
      </c>
      <c r="B25" s="12"/>
      <c r="C25" s="12"/>
      <c r="D25" s="22" t="s">
        <v>89</v>
      </c>
      <c r="E25" s="12"/>
      <c r="F25" s="244">
        <v>83825</v>
      </c>
      <c r="G25" s="23"/>
      <c r="H25" s="84">
        <v>79477</v>
      </c>
    </row>
    <row r="26" spans="1:8" s="21" customFormat="1" ht="12.75">
      <c r="A26" s="12" t="s">
        <v>91</v>
      </c>
      <c r="B26" s="12"/>
      <c r="C26" s="12"/>
      <c r="D26" s="22" t="s">
        <v>89</v>
      </c>
      <c r="E26" s="12"/>
      <c r="F26" s="244">
        <v>1808</v>
      </c>
      <c r="G26" s="23"/>
      <c r="H26" s="84">
        <v>2009</v>
      </c>
    </row>
    <row r="27" spans="1:8" s="21" customFormat="1" ht="12.75">
      <c r="A27" s="12"/>
      <c r="B27" s="12"/>
      <c r="C27" s="12"/>
      <c r="D27" s="22"/>
      <c r="E27" s="12"/>
      <c r="F27" s="245"/>
      <c r="G27" s="46"/>
      <c r="H27" s="85"/>
    </row>
    <row r="28" spans="1:8" s="21" customFormat="1" ht="12.75">
      <c r="A28" s="5" t="s">
        <v>94</v>
      </c>
      <c r="B28" s="12"/>
      <c r="C28" s="12"/>
      <c r="D28" s="22"/>
      <c r="E28" s="12"/>
      <c r="F28" s="245"/>
      <c r="G28" s="46"/>
      <c r="H28" s="85"/>
    </row>
    <row r="29" spans="1:8" s="21" customFormat="1" ht="12.75">
      <c r="A29" s="12" t="s">
        <v>93</v>
      </c>
      <c r="B29" s="12"/>
      <c r="C29" s="12"/>
      <c r="D29" s="22"/>
      <c r="E29" s="12"/>
      <c r="F29" s="245"/>
      <c r="G29" s="46"/>
      <c r="H29" s="85"/>
    </row>
    <row r="30" spans="1:8" s="21" customFormat="1" ht="12.75">
      <c r="A30" s="14" t="s">
        <v>95</v>
      </c>
      <c r="B30" s="12"/>
      <c r="C30" s="12"/>
      <c r="D30" s="22" t="s">
        <v>96</v>
      </c>
      <c r="E30" s="12"/>
      <c r="F30" s="244">
        <v>1920692</v>
      </c>
      <c r="G30" s="23"/>
      <c r="H30" s="84">
        <v>1926808</v>
      </c>
    </row>
    <row r="31" spans="1:8" s="21" customFormat="1" ht="12.75">
      <c r="A31" s="14" t="s">
        <v>97</v>
      </c>
      <c r="B31" s="12"/>
      <c r="C31" s="12"/>
      <c r="D31" s="22" t="s">
        <v>96</v>
      </c>
      <c r="E31" s="12"/>
      <c r="F31" s="249">
        <v>22.91</v>
      </c>
      <c r="G31" s="24"/>
      <c r="H31" s="83">
        <f>H30/H25</f>
        <v>24.243592485876416</v>
      </c>
    </row>
    <row r="32" spans="1:8" s="21" customFormat="1" ht="12.75">
      <c r="A32" s="14" t="s">
        <v>98</v>
      </c>
      <c r="B32" s="12"/>
      <c r="C32" s="12"/>
      <c r="D32" s="22" t="s">
        <v>96</v>
      </c>
      <c r="E32" s="12"/>
      <c r="F32" s="244">
        <v>2245778</v>
      </c>
      <c r="G32" s="23"/>
      <c r="H32" s="84">
        <v>2347598</v>
      </c>
    </row>
    <row r="33" spans="1:8" s="21" customFormat="1" ht="12.75">
      <c r="A33" s="14" t="s">
        <v>99</v>
      </c>
      <c r="B33" s="12"/>
      <c r="C33" s="12"/>
      <c r="D33" s="22" t="s">
        <v>96</v>
      </c>
      <c r="E33" s="12"/>
      <c r="F33" s="244">
        <v>477794</v>
      </c>
      <c r="G33" s="23"/>
      <c r="H33" s="84">
        <v>469070</v>
      </c>
    </row>
    <row r="34" spans="1:8" s="21" customFormat="1" ht="12.75">
      <c r="A34" s="14" t="s">
        <v>100</v>
      </c>
      <c r="B34" s="12"/>
      <c r="C34" s="12"/>
      <c r="D34" s="22" t="s">
        <v>96</v>
      </c>
      <c r="E34" s="12"/>
      <c r="F34" s="244">
        <v>118209</v>
      </c>
      <c r="G34" s="23"/>
      <c r="H34" s="84">
        <v>119855</v>
      </c>
    </row>
    <row r="35" spans="1:8" s="21" customFormat="1" ht="12.75">
      <c r="A35" s="14" t="s">
        <v>101</v>
      </c>
      <c r="B35" s="12"/>
      <c r="C35" s="12"/>
      <c r="D35" s="22" t="s">
        <v>102</v>
      </c>
      <c r="E35" s="12"/>
      <c r="F35" s="250">
        <f>F33/F32</f>
        <v>0.21275210639698136</v>
      </c>
      <c r="G35" s="25"/>
      <c r="H35" s="80">
        <f>H33/H32</f>
        <v>0.19980848509838567</v>
      </c>
    </row>
    <row r="36" spans="1:8" s="21" customFormat="1" ht="12.75">
      <c r="A36" s="14" t="s">
        <v>103</v>
      </c>
      <c r="B36" s="12"/>
      <c r="C36" s="12"/>
      <c r="D36" s="22" t="s">
        <v>102</v>
      </c>
      <c r="E36" s="12"/>
      <c r="F36" s="250">
        <f>F34/F32</f>
        <v>0.05263610205461092</v>
      </c>
      <c r="G36" s="25"/>
      <c r="H36" s="80">
        <f>H34/H32</f>
        <v>0.051054311683686904</v>
      </c>
    </row>
    <row r="37" spans="1:8" s="21" customFormat="1" ht="12.75">
      <c r="A37" s="12"/>
      <c r="B37" s="12"/>
      <c r="C37" s="12"/>
      <c r="D37" s="22"/>
      <c r="E37" s="12"/>
      <c r="F37" s="245"/>
      <c r="G37" s="46"/>
      <c r="H37" s="85"/>
    </row>
    <row r="38" spans="1:8" s="21" customFormat="1" ht="12.75">
      <c r="A38" s="12" t="s">
        <v>91</v>
      </c>
      <c r="B38" s="12"/>
      <c r="C38" s="12"/>
      <c r="D38" s="22"/>
      <c r="E38" s="12"/>
      <c r="F38" s="245"/>
      <c r="G38" s="46"/>
      <c r="H38" s="85"/>
    </row>
    <row r="39" spans="1:8" s="21" customFormat="1" ht="12.75">
      <c r="A39" s="14" t="s">
        <v>104</v>
      </c>
      <c r="B39" s="12"/>
      <c r="C39" s="12"/>
      <c r="D39" s="22" t="s">
        <v>105</v>
      </c>
      <c r="E39" s="12"/>
      <c r="F39" s="244">
        <v>3607</v>
      </c>
      <c r="G39" s="23"/>
      <c r="H39" s="84">
        <v>3727</v>
      </c>
    </row>
    <row r="40" spans="1:8" s="21" customFormat="1" ht="12.75">
      <c r="A40" s="14" t="s">
        <v>97</v>
      </c>
      <c r="B40" s="12"/>
      <c r="C40" s="12"/>
      <c r="D40" s="22" t="s">
        <v>106</v>
      </c>
      <c r="E40" s="12"/>
      <c r="F40" s="244">
        <v>1995</v>
      </c>
      <c r="G40" s="23"/>
      <c r="H40" s="84">
        <f>H39*1000/H26</f>
        <v>1855.1518168242908</v>
      </c>
    </row>
    <row r="41" spans="1:8" s="21" customFormat="1" ht="12.75">
      <c r="A41" s="14" t="s">
        <v>107</v>
      </c>
      <c r="B41" s="12"/>
      <c r="C41" s="12"/>
      <c r="D41" s="22" t="s">
        <v>105</v>
      </c>
      <c r="E41" s="12"/>
      <c r="F41" s="244">
        <v>3005</v>
      </c>
      <c r="G41" s="23"/>
      <c r="H41" s="84">
        <v>3082</v>
      </c>
    </row>
    <row r="42" spans="1:8" s="21" customFormat="1" ht="12.75">
      <c r="A42" s="12"/>
      <c r="B42" s="12"/>
      <c r="C42" s="12"/>
      <c r="D42" s="26"/>
      <c r="E42" s="12"/>
      <c r="F42" s="245"/>
      <c r="G42" s="46"/>
      <c r="H42" s="85"/>
    </row>
    <row r="43" spans="1:8" s="21" customFormat="1" ht="12.75">
      <c r="A43" s="5" t="s">
        <v>108</v>
      </c>
      <c r="B43" s="12"/>
      <c r="C43" s="12"/>
      <c r="D43" s="26"/>
      <c r="E43" s="12"/>
      <c r="F43" s="245"/>
      <c r="G43" s="46"/>
      <c r="H43" s="85"/>
    </row>
    <row r="44" spans="1:8" s="21" customFormat="1" ht="12.75">
      <c r="A44" s="12" t="s">
        <v>87</v>
      </c>
      <c r="B44" s="12"/>
      <c r="C44" s="12"/>
      <c r="D44" s="26"/>
      <c r="E44" s="12"/>
      <c r="F44" s="245"/>
      <c r="G44" s="46"/>
      <c r="H44" s="85"/>
    </row>
    <row r="45" spans="1:8" s="21" customFormat="1" ht="12.75">
      <c r="A45" s="14" t="s">
        <v>109</v>
      </c>
      <c r="B45" s="12"/>
      <c r="C45" s="12"/>
      <c r="D45" s="26" t="s">
        <v>110</v>
      </c>
      <c r="E45" s="12"/>
      <c r="F45" s="244">
        <v>1075</v>
      </c>
      <c r="G45" s="23"/>
      <c r="H45" s="84">
        <v>838</v>
      </c>
    </row>
    <row r="46" spans="1:8" s="21" customFormat="1" ht="12.75">
      <c r="A46" s="14" t="s">
        <v>111</v>
      </c>
      <c r="B46" s="12"/>
      <c r="C46" s="12"/>
      <c r="D46" s="26" t="s">
        <v>110</v>
      </c>
      <c r="E46" s="12"/>
      <c r="F46" s="244">
        <v>522</v>
      </c>
      <c r="G46" s="23"/>
      <c r="H46" s="84">
        <v>457</v>
      </c>
    </row>
    <row r="47" spans="1:8" s="21" customFormat="1" ht="12.75">
      <c r="A47" s="12"/>
      <c r="B47" s="12"/>
      <c r="C47" s="12"/>
      <c r="D47" s="26"/>
      <c r="E47" s="12"/>
      <c r="F47" s="245"/>
      <c r="G47" s="46"/>
      <c r="H47" s="85"/>
    </row>
    <row r="48" spans="1:8" s="21" customFormat="1" ht="12.75">
      <c r="A48" s="12" t="s">
        <v>91</v>
      </c>
      <c r="B48" s="12"/>
      <c r="C48" s="12"/>
      <c r="D48" s="26"/>
      <c r="E48" s="12"/>
      <c r="F48" s="245"/>
      <c r="G48" s="46"/>
      <c r="H48" s="85"/>
    </row>
    <row r="49" spans="1:8" s="21" customFormat="1" ht="12.75">
      <c r="A49" s="14" t="s">
        <v>112</v>
      </c>
      <c r="B49" s="12"/>
      <c r="C49" s="12"/>
      <c r="D49" s="26" t="s">
        <v>113</v>
      </c>
      <c r="E49" s="12"/>
      <c r="F49" s="246">
        <v>330</v>
      </c>
      <c r="G49" s="27"/>
      <c r="H49" s="86">
        <v>340</v>
      </c>
    </row>
    <row r="50" spans="6:8" s="21" customFormat="1" ht="12.75">
      <c r="F50" s="251"/>
      <c r="G50" s="67"/>
      <c r="H50" s="102"/>
    </row>
    <row r="51" spans="6:8" s="21" customFormat="1" ht="12.75">
      <c r="F51" s="251"/>
      <c r="G51" s="67"/>
      <c r="H51" s="102"/>
    </row>
    <row r="52" spans="6:8" s="21" customFormat="1" ht="12.75">
      <c r="F52" s="251"/>
      <c r="G52" s="67"/>
      <c r="H52" s="102"/>
    </row>
    <row r="53" spans="6:8" s="21" customFormat="1" ht="12.75">
      <c r="F53" s="251"/>
      <c r="G53" s="67"/>
      <c r="H53" s="102"/>
    </row>
    <row r="54" spans="6:8" s="21" customFormat="1" ht="12.75">
      <c r="F54" s="251"/>
      <c r="G54" s="67"/>
      <c r="H54" s="102"/>
    </row>
    <row r="55" spans="6:8" s="21" customFormat="1" ht="12.75">
      <c r="F55" s="251"/>
      <c r="G55" s="67"/>
      <c r="H55" s="102"/>
    </row>
    <row r="56" spans="6:8" s="21" customFormat="1" ht="12.75">
      <c r="F56" s="251"/>
      <c r="G56" s="67"/>
      <c r="H56" s="102"/>
    </row>
    <row r="57" spans="6:8" s="21" customFormat="1" ht="12.75">
      <c r="F57" s="251"/>
      <c r="G57" s="67"/>
      <c r="H57" s="102"/>
    </row>
    <row r="58" spans="6:8" s="21" customFormat="1" ht="12.75">
      <c r="F58" s="251"/>
      <c r="G58" s="67"/>
      <c r="H58" s="102"/>
    </row>
    <row r="59" spans="6:8" s="21" customFormat="1" ht="12.75">
      <c r="F59" s="251"/>
      <c r="G59" s="67"/>
      <c r="H59" s="102"/>
    </row>
    <row r="60" spans="6:8" s="21" customFormat="1" ht="12.75">
      <c r="F60" s="251"/>
      <c r="G60" s="67"/>
      <c r="H60" s="102"/>
    </row>
    <row r="61" spans="6:8" s="21" customFormat="1" ht="12.75">
      <c r="F61" s="251"/>
      <c r="G61" s="67"/>
      <c r="H61" s="102"/>
    </row>
    <row r="62" spans="6:8" s="21" customFormat="1" ht="12.75">
      <c r="F62" s="251"/>
      <c r="G62" s="67"/>
      <c r="H62" s="102"/>
    </row>
  </sheetData>
  <mergeCells count="3">
    <mergeCell ref="A24:C24"/>
    <mergeCell ref="A1:I1"/>
    <mergeCell ref="A2:I2"/>
  </mergeCells>
  <printOptions/>
  <pageMargins left="0.91" right="0.48" top="1.24" bottom="1.17" header="0.38" footer="1.1"/>
  <pageSetup horizontalDpi="300" verticalDpi="300" orientation="portrait" paperSize="9" scale="98" r:id="rId1"/>
  <headerFooter alignWithMargins="0">
    <oddFooter>&amp;C&amp;"Times New Roman,Regular"&amp;7- Page &amp;P+17 -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B4" sqref="B4"/>
    </sheetView>
  </sheetViews>
  <sheetFormatPr defaultColWidth="9.140625" defaultRowHeight="12.75"/>
  <cols>
    <col min="1" max="1" width="38.00390625" style="97" customWidth="1"/>
    <col min="2" max="2" width="35.28125" style="97" customWidth="1"/>
    <col min="3" max="16384" width="8.00390625" style="97" customWidth="1"/>
  </cols>
  <sheetData>
    <row r="1" spans="1:11" ht="12.75">
      <c r="A1" s="97" t="s">
        <v>180</v>
      </c>
      <c r="B1" s="181" t="s">
        <v>181</v>
      </c>
      <c r="C1" s="181"/>
      <c r="D1" s="181"/>
      <c r="E1" s="181"/>
      <c r="F1" s="181"/>
      <c r="G1" s="181"/>
      <c r="H1" s="181"/>
      <c r="I1" s="181"/>
      <c r="J1" s="181"/>
      <c r="K1" s="181"/>
    </row>
    <row r="2" spans="2:11" ht="12.75">
      <c r="B2" s="94"/>
      <c r="C2" s="94"/>
      <c r="D2" s="94"/>
      <c r="E2" s="94"/>
      <c r="F2" s="94"/>
      <c r="G2" s="95"/>
      <c r="H2" s="94"/>
      <c r="I2" s="94"/>
      <c r="J2" s="95"/>
      <c r="K2" s="96"/>
    </row>
    <row r="3" spans="1:11" ht="12.75">
      <c r="A3" s="97" t="s">
        <v>184</v>
      </c>
      <c r="B3" s="96" t="s">
        <v>340</v>
      </c>
      <c r="C3" s="94"/>
      <c r="D3" s="94"/>
      <c r="E3" s="94"/>
      <c r="F3" s="94"/>
      <c r="G3" s="95"/>
      <c r="H3" s="94"/>
      <c r="I3" s="94"/>
      <c r="J3" s="95"/>
      <c r="K3" s="96"/>
    </row>
    <row r="4" spans="2:11" ht="12.75">
      <c r="B4" s="96" t="s">
        <v>305</v>
      </c>
      <c r="C4" s="94"/>
      <c r="D4" s="94"/>
      <c r="E4" s="94"/>
      <c r="F4" s="94"/>
      <c r="G4" s="95"/>
      <c r="H4" s="94"/>
      <c r="I4" s="94"/>
      <c r="J4" s="95"/>
      <c r="K4" s="96"/>
    </row>
    <row r="5" spans="2:11" ht="12.75">
      <c r="B5" s="96"/>
      <c r="C5" s="94"/>
      <c r="D5" s="94"/>
      <c r="E5" s="94"/>
      <c r="F5" s="94"/>
      <c r="G5" s="95"/>
      <c r="H5" s="94"/>
      <c r="I5" s="94"/>
      <c r="J5" s="95"/>
      <c r="K5" s="96"/>
    </row>
    <row r="6" spans="1:11" ht="12.75">
      <c r="A6" s="97" t="s">
        <v>183</v>
      </c>
      <c r="B6" s="96">
        <v>12</v>
      </c>
      <c r="C6" s="94"/>
      <c r="D6" s="94"/>
      <c r="E6" s="94"/>
      <c r="F6" s="94"/>
      <c r="G6" s="95"/>
      <c r="H6" s="94"/>
      <c r="I6" s="94"/>
      <c r="J6" s="95"/>
      <c r="K6" s="96"/>
    </row>
    <row r="8" spans="1:2" ht="12.75">
      <c r="A8" s="97" t="s">
        <v>182</v>
      </c>
      <c r="B8" s="98">
        <v>37437</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KSK</cp:lastModifiedBy>
  <cp:lastPrinted>2002-08-12T02:58:16Z</cp:lastPrinted>
  <dcterms:created xsi:type="dcterms:W3CDTF">1999-02-13T02:20:00Z</dcterms:created>
  <dcterms:modified xsi:type="dcterms:W3CDTF">2002-08-12T03:11:46Z</dcterms:modified>
  <cp:category/>
  <cp:version/>
  <cp:contentType/>
  <cp:contentStatus/>
</cp:coreProperties>
</file>